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general\unidad_a\TECNOLOGÍA, INTERACTIVOS Y SISTEMAS\EXPEDIENTES\2021\EXPEDIENTES COMITÉ\3 EN INFORME TÉCNICO\S-07094-2021 TABLETS\INFORMES\"/>
    </mc:Choice>
  </mc:AlternateContent>
  <bookViews>
    <workbookView xWindow="0" yWindow="0" windowWidth="28800" windowHeight="11400" tabRatio="752" activeTab="1"/>
  </bookViews>
  <sheets>
    <sheet name="ALTERNATIVA ADJUDICADA" sheetId="6" r:id="rId1"/>
    <sheet name="valoración" sheetId="5" r:id="rId2"/>
  </sheets>
  <definedNames>
    <definedName name="_xlnm.Print_Area" localSheetId="0">'ALTERNATIVA ADJUDICADA'!$A$1:$H$29</definedName>
    <definedName name="_xlnm.Print_Area" localSheetId="1">valoración!$A$2:$X$31</definedName>
  </definedNames>
  <calcPr calcId="162913"/>
</workbook>
</file>

<file path=xl/calcChain.xml><?xml version="1.0" encoding="utf-8"?>
<calcChain xmlns="http://schemas.openxmlformats.org/spreadsheetml/2006/main">
  <c r="K18" i="6" l="1"/>
  <c r="J18" i="6"/>
  <c r="J17" i="6"/>
  <c r="J10" i="6"/>
  <c r="J9" i="6"/>
  <c r="K10" i="6" l="1"/>
  <c r="Z12" i="5" l="1"/>
  <c r="AN25" i="5" l="1"/>
  <c r="AO25" i="5" s="1"/>
  <c r="AP25" i="5" s="1"/>
  <c r="AG25" i="5"/>
  <c r="AH25" i="5" s="1"/>
  <c r="AI25" i="5" s="1"/>
  <c r="AR26" i="5"/>
  <c r="AN26" i="5"/>
  <c r="AR25" i="5"/>
  <c r="AR24" i="5"/>
  <c r="AN24" i="5"/>
  <c r="AO24" i="5" s="1"/>
  <c r="AP24" i="5" s="1"/>
  <c r="AS24" i="5" s="1"/>
  <c r="AR23" i="5"/>
  <c r="AN23" i="5"/>
  <c r="AR22" i="5"/>
  <c r="AN22" i="5"/>
  <c r="AO22" i="5" s="1"/>
  <c r="AP22" i="5" s="1"/>
  <c r="AS22" i="5" s="1"/>
  <c r="AR21" i="5"/>
  <c r="AN21" i="5"/>
  <c r="AR20" i="5"/>
  <c r="AN20" i="5"/>
  <c r="AO20" i="5" s="1"/>
  <c r="AP20" i="5" s="1"/>
  <c r="AS20" i="5" s="1"/>
  <c r="AR19" i="5"/>
  <c r="AO19" i="5"/>
  <c r="AP19" i="5" s="1"/>
  <c r="AS19" i="5" s="1"/>
  <c r="AN19" i="5"/>
  <c r="AR18" i="5"/>
  <c r="AN18" i="5"/>
  <c r="AO26" i="5" s="1"/>
  <c r="AP26" i="5" s="1"/>
  <c r="AS26" i="5" s="1"/>
  <c r="AR16" i="5"/>
  <c r="AN16" i="5"/>
  <c r="AR15" i="5"/>
  <c r="AN15" i="5"/>
  <c r="AR14" i="5"/>
  <c r="AN14" i="5"/>
  <c r="AR13" i="5"/>
  <c r="AN13" i="5"/>
  <c r="AR12" i="5"/>
  <c r="AN12" i="5"/>
  <c r="AR11" i="5"/>
  <c r="AN11" i="5"/>
  <c r="AR10" i="5"/>
  <c r="AN10" i="5"/>
  <c r="AR9" i="5"/>
  <c r="AN9" i="5"/>
  <c r="AK25" i="5"/>
  <c r="AD25" i="5"/>
  <c r="AE25" i="5" s="1"/>
  <c r="W25" i="5"/>
  <c r="X25" i="5" s="1"/>
  <c r="P25" i="5"/>
  <c r="Q25" i="5" s="1"/>
  <c r="I25" i="5"/>
  <c r="J25" i="5" s="1"/>
  <c r="G25" i="5"/>
  <c r="N25" i="5"/>
  <c r="U25" i="5"/>
  <c r="AB25" i="5"/>
  <c r="F25" i="5"/>
  <c r="L25" i="5"/>
  <c r="M25" i="5" s="1"/>
  <c r="S25" i="5"/>
  <c r="T25" i="5"/>
  <c r="Z25" i="5"/>
  <c r="AA25" i="5" s="1"/>
  <c r="AO10" i="5" l="1"/>
  <c r="AP10" i="5" s="1"/>
  <c r="AS10" i="5" s="1"/>
  <c r="AS25" i="5"/>
  <c r="AL25" i="5"/>
  <c r="AO14" i="5"/>
  <c r="AP14" i="5" s="1"/>
  <c r="AS14" i="5" s="1"/>
  <c r="AO15" i="5"/>
  <c r="AP15" i="5" s="1"/>
  <c r="AS15" i="5" s="1"/>
  <c r="AO11" i="5"/>
  <c r="AP11" i="5" s="1"/>
  <c r="AS11" i="5" s="1"/>
  <c r="AO13" i="5"/>
  <c r="AP13" i="5" s="1"/>
  <c r="AS13" i="5" s="1"/>
  <c r="AO23" i="5"/>
  <c r="AP23" i="5" s="1"/>
  <c r="AS23" i="5" s="1"/>
  <c r="AO12" i="5"/>
  <c r="AP12" i="5" s="1"/>
  <c r="AS12" i="5" s="1"/>
  <c r="AO21" i="5"/>
  <c r="AP21" i="5" s="1"/>
  <c r="AS21" i="5" s="1"/>
  <c r="AO16" i="5"/>
  <c r="AP16" i="5" s="1"/>
  <c r="AS16" i="5" s="1"/>
  <c r="AO9" i="5"/>
  <c r="AP9" i="5" s="1"/>
  <c r="AS9" i="5" s="1"/>
  <c r="AO18" i="5"/>
  <c r="AP18" i="5" s="1"/>
  <c r="AS18" i="5" s="1"/>
  <c r="AS27" i="5" l="1"/>
  <c r="C26" i="6" l="1"/>
  <c r="AK26" i="5"/>
  <c r="AG26" i="5"/>
  <c r="AG24" i="5"/>
  <c r="AK23" i="5"/>
  <c r="AG23" i="5"/>
  <c r="AG22" i="5"/>
  <c r="AG21" i="5"/>
  <c r="AG20" i="5"/>
  <c r="AG19" i="5"/>
  <c r="AH19" i="5" s="1"/>
  <c r="AI19" i="5" s="1"/>
  <c r="AK18" i="5"/>
  <c r="AG18" i="5"/>
  <c r="AG16" i="5"/>
  <c r="AK15" i="5"/>
  <c r="AG15" i="5"/>
  <c r="AG14" i="5"/>
  <c r="AK13" i="5"/>
  <c r="AG13" i="5"/>
  <c r="AG12" i="5"/>
  <c r="AK11" i="5"/>
  <c r="AG11" i="5"/>
  <c r="AG10" i="5"/>
  <c r="AK9" i="5"/>
  <c r="AG9" i="5"/>
  <c r="Z26" i="5"/>
  <c r="AD24" i="5"/>
  <c r="Z24" i="5"/>
  <c r="Z23" i="5"/>
  <c r="AD22" i="5"/>
  <c r="Z22" i="5"/>
  <c r="Z21" i="5"/>
  <c r="AD20" i="5"/>
  <c r="Z20" i="5"/>
  <c r="Z19" i="5"/>
  <c r="AD18" i="5"/>
  <c r="Z18" i="5"/>
  <c r="Z16" i="5"/>
  <c r="AD15" i="5"/>
  <c r="Z15" i="5"/>
  <c r="Z14" i="5"/>
  <c r="AD13" i="5"/>
  <c r="Z13" i="5"/>
  <c r="AD11" i="5"/>
  <c r="Z11" i="5"/>
  <c r="Z10" i="5"/>
  <c r="AD9" i="5"/>
  <c r="Z9" i="5"/>
  <c r="W23" i="5"/>
  <c r="S26" i="5"/>
  <c r="S24" i="5"/>
  <c r="S23" i="5"/>
  <c r="S22" i="5"/>
  <c r="S21" i="5"/>
  <c r="S20" i="5"/>
  <c r="W14" i="5"/>
  <c r="W10" i="5"/>
  <c r="S16" i="5"/>
  <c r="S15" i="5"/>
  <c r="S14" i="5"/>
  <c r="S13" i="5"/>
  <c r="S12" i="5"/>
  <c r="S10" i="5"/>
  <c r="S9" i="5"/>
  <c r="P26" i="5"/>
  <c r="P21" i="5"/>
  <c r="L26" i="5"/>
  <c r="L24" i="5"/>
  <c r="L23" i="5"/>
  <c r="L22" i="5"/>
  <c r="L21" i="5"/>
  <c r="L20" i="5"/>
  <c r="L19" i="5"/>
  <c r="P13" i="5"/>
  <c r="L16" i="5"/>
  <c r="L15" i="5"/>
  <c r="L14" i="5"/>
  <c r="L13" i="5"/>
  <c r="L12" i="5"/>
  <c r="I23" i="5"/>
  <c r="I19" i="5"/>
  <c r="F26" i="5"/>
  <c r="G26" i="5" s="1"/>
  <c r="F24" i="5"/>
  <c r="G24" i="5" s="1"/>
  <c r="F23" i="5"/>
  <c r="G23" i="5" s="1"/>
  <c r="F22" i="5"/>
  <c r="G22" i="5" s="1"/>
  <c r="F21" i="5"/>
  <c r="G21" i="5" s="1"/>
  <c r="F20" i="5"/>
  <c r="G20" i="5" s="1"/>
  <c r="C27" i="5"/>
  <c r="AK21" i="5" s="1"/>
  <c r="I20" i="5" l="1"/>
  <c r="J20" i="5" s="1"/>
  <c r="I24" i="5"/>
  <c r="P10" i="5"/>
  <c r="P14" i="5"/>
  <c r="P22" i="5"/>
  <c r="W11" i="5"/>
  <c r="W15" i="5"/>
  <c r="W20" i="5"/>
  <c r="W24" i="5"/>
  <c r="AK20" i="5"/>
  <c r="AK22" i="5"/>
  <c r="I21" i="5"/>
  <c r="I26" i="5"/>
  <c r="J26" i="5" s="1"/>
  <c r="P11" i="5"/>
  <c r="P15" i="5"/>
  <c r="P23" i="5"/>
  <c r="W12" i="5"/>
  <c r="W16" i="5"/>
  <c r="W21" i="5"/>
  <c r="W26" i="5"/>
  <c r="AD10" i="5"/>
  <c r="AD12" i="5"/>
  <c r="AD14" i="5"/>
  <c r="AD16" i="5"/>
  <c r="AD19" i="5"/>
  <c r="AD21" i="5"/>
  <c r="AD23" i="5"/>
  <c r="AD26" i="5"/>
  <c r="AK10" i="5"/>
  <c r="AK12" i="5"/>
  <c r="AK14" i="5"/>
  <c r="AK16" i="5"/>
  <c r="AK24" i="5"/>
  <c r="I22" i="5"/>
  <c r="P12" i="5"/>
  <c r="P16" i="5"/>
  <c r="P20" i="5"/>
  <c r="P24" i="5"/>
  <c r="W13" i="5"/>
  <c r="W22" i="5"/>
  <c r="AA14" i="5"/>
  <c r="AB14" i="5" s="1"/>
  <c r="AE14" i="5" s="1"/>
  <c r="AH9" i="5"/>
  <c r="AI9" i="5" s="1"/>
  <c r="AL9" i="5" s="1"/>
  <c r="AH14" i="5"/>
  <c r="AI14" i="5" s="1"/>
  <c r="AL14" i="5" s="1"/>
  <c r="AH13" i="5"/>
  <c r="AI13" i="5" s="1"/>
  <c r="AL13" i="5" s="1"/>
  <c r="AH15" i="5"/>
  <c r="AI15" i="5" s="1"/>
  <c r="AL15" i="5" s="1"/>
  <c r="AH18" i="5"/>
  <c r="AI18" i="5" s="1"/>
  <c r="AL18" i="5" s="1"/>
  <c r="AK19" i="5"/>
  <c r="AL19" i="5" s="1"/>
  <c r="AH23" i="5"/>
  <c r="AI23" i="5" s="1"/>
  <c r="AL23" i="5" s="1"/>
  <c r="AH10" i="5"/>
  <c r="AI10" i="5" s="1"/>
  <c r="AL10" i="5" s="1"/>
  <c r="AH20" i="5"/>
  <c r="AI20" i="5" s="1"/>
  <c r="AL20" i="5" s="1"/>
  <c r="AH22" i="5"/>
  <c r="AI22" i="5" s="1"/>
  <c r="AL22" i="5" s="1"/>
  <c r="AH24" i="5"/>
  <c r="AI24" i="5" s="1"/>
  <c r="AH26" i="5"/>
  <c r="AI26" i="5" s="1"/>
  <c r="AL26" i="5" s="1"/>
  <c r="AH11" i="5"/>
  <c r="AI11" i="5" s="1"/>
  <c r="AL11" i="5" s="1"/>
  <c r="AH12" i="5"/>
  <c r="AI12" i="5" s="1"/>
  <c r="AL12" i="5" s="1"/>
  <c r="AH16" i="5"/>
  <c r="AI16" i="5" s="1"/>
  <c r="AL16" i="5" s="1"/>
  <c r="AH21" i="5"/>
  <c r="AI21" i="5" s="1"/>
  <c r="AL21" i="5" s="1"/>
  <c r="AA18" i="5"/>
  <c r="AB18" i="5" s="1"/>
  <c r="AE18" i="5" s="1"/>
  <c r="AA20" i="5"/>
  <c r="AB20" i="5" s="1"/>
  <c r="AE20" i="5" s="1"/>
  <c r="AA22" i="5"/>
  <c r="AB22" i="5" s="1"/>
  <c r="AE22" i="5" s="1"/>
  <c r="AA26" i="5"/>
  <c r="AB26" i="5" s="1"/>
  <c r="AE26" i="5" s="1"/>
  <c r="AA24" i="5"/>
  <c r="AB24" i="5" s="1"/>
  <c r="AE24" i="5" s="1"/>
  <c r="AA10" i="5"/>
  <c r="AB10" i="5" s="1"/>
  <c r="AA9" i="5"/>
  <c r="AB9" i="5" s="1"/>
  <c r="AE9" i="5" s="1"/>
  <c r="AA15" i="5"/>
  <c r="AB15" i="5" s="1"/>
  <c r="AE15" i="5" s="1"/>
  <c r="AA13" i="5"/>
  <c r="AB13" i="5" s="1"/>
  <c r="AE13" i="5" s="1"/>
  <c r="AA19" i="5"/>
  <c r="AB19" i="5" s="1"/>
  <c r="AA23" i="5"/>
  <c r="AB23" i="5" s="1"/>
  <c r="AE23" i="5" s="1"/>
  <c r="AA11" i="5"/>
  <c r="AB11" i="5" s="1"/>
  <c r="AE11" i="5" s="1"/>
  <c r="AA16" i="5"/>
  <c r="AB16" i="5" s="1"/>
  <c r="AE16" i="5" s="1"/>
  <c r="AA21" i="5"/>
  <c r="AB21" i="5" s="1"/>
  <c r="AE21" i="5" s="1"/>
  <c r="AA12" i="5"/>
  <c r="AB12" i="5" s="1"/>
  <c r="AE12" i="5" s="1"/>
  <c r="J23" i="5"/>
  <c r="J24" i="5"/>
  <c r="J21" i="5"/>
  <c r="J22" i="5"/>
  <c r="AL24" i="5" l="1"/>
  <c r="AL27" i="5" s="1"/>
  <c r="AE19" i="5"/>
  <c r="AE10" i="5"/>
  <c r="AE27" i="5" s="1"/>
  <c r="F10" i="5" l="1"/>
  <c r="G10" i="5" s="1"/>
  <c r="F11" i="5"/>
  <c r="G11" i="5" s="1"/>
  <c r="F12" i="5"/>
  <c r="G12" i="5" s="1"/>
  <c r="F13" i="5"/>
  <c r="G13" i="5" s="1"/>
  <c r="F14" i="5"/>
  <c r="G14" i="5" s="1"/>
  <c r="F15" i="5"/>
  <c r="G15" i="5" s="1"/>
  <c r="F16" i="5"/>
  <c r="G16" i="5" s="1"/>
  <c r="F9" i="5"/>
  <c r="G9" i="5" s="1"/>
  <c r="A4" i="6" l="1"/>
  <c r="A3" i="6"/>
  <c r="A2" i="6"/>
  <c r="S19" i="5" l="1"/>
  <c r="F19" i="5"/>
  <c r="G19" i="5" s="1"/>
  <c r="J19" i="5" s="1"/>
  <c r="S18" i="5"/>
  <c r="L18" i="5"/>
  <c r="I18" i="5"/>
  <c r="F18" i="5"/>
  <c r="G18" i="5" s="1"/>
  <c r="S11" i="5"/>
  <c r="L11" i="5"/>
  <c r="L10" i="5"/>
  <c r="W9" i="5"/>
  <c r="L9" i="5"/>
  <c r="I9" i="5"/>
  <c r="M14" i="5" l="1"/>
  <c r="N14" i="5" s="1"/>
  <c r="Q14" i="5" s="1"/>
  <c r="M16" i="5"/>
  <c r="N16" i="5" s="1"/>
  <c r="Q16" i="5" s="1"/>
  <c r="M15" i="5"/>
  <c r="N15" i="5" s="1"/>
  <c r="Q15" i="5" s="1"/>
  <c r="M13" i="5"/>
  <c r="N13" i="5" s="1"/>
  <c r="Q13" i="5" s="1"/>
  <c r="M12" i="5"/>
  <c r="N12" i="5" s="1"/>
  <c r="Q12" i="5" s="1"/>
  <c r="T10" i="5"/>
  <c r="U10" i="5" s="1"/>
  <c r="X10" i="5" s="1"/>
  <c r="T12" i="5"/>
  <c r="U12" i="5" s="1"/>
  <c r="X12" i="5" s="1"/>
  <c r="T13" i="5"/>
  <c r="U13" i="5" s="1"/>
  <c r="X13" i="5" s="1"/>
  <c r="T16" i="5"/>
  <c r="U16" i="5" s="1"/>
  <c r="X16" i="5" s="1"/>
  <c r="T9" i="5"/>
  <c r="U9" i="5" s="1"/>
  <c r="T15" i="5"/>
  <c r="U15" i="5" s="1"/>
  <c r="X15" i="5" s="1"/>
  <c r="T14" i="5"/>
  <c r="U14" i="5" s="1"/>
  <c r="X14" i="5" s="1"/>
  <c r="T21" i="5"/>
  <c r="U21" i="5" s="1"/>
  <c r="X21" i="5" s="1"/>
  <c r="T26" i="5"/>
  <c r="U26" i="5" s="1"/>
  <c r="X26" i="5" s="1"/>
  <c r="T22" i="5"/>
  <c r="U22" i="5" s="1"/>
  <c r="X22" i="5" s="1"/>
  <c r="T20" i="5"/>
  <c r="U20" i="5" s="1"/>
  <c r="X20" i="5" s="1"/>
  <c r="T24" i="5"/>
  <c r="U24" i="5" s="1"/>
  <c r="X24" i="5" s="1"/>
  <c r="T23" i="5"/>
  <c r="U23" i="5" s="1"/>
  <c r="X23" i="5" s="1"/>
  <c r="M20" i="5"/>
  <c r="N20" i="5" s="1"/>
  <c r="Q20" i="5" s="1"/>
  <c r="M21" i="5"/>
  <c r="N21" i="5" s="1"/>
  <c r="Q21" i="5" s="1"/>
  <c r="M23" i="5"/>
  <c r="N23" i="5" s="1"/>
  <c r="Q23" i="5" s="1"/>
  <c r="M24" i="5"/>
  <c r="N24" i="5" s="1"/>
  <c r="Q24" i="5" s="1"/>
  <c r="M19" i="5"/>
  <c r="N19" i="5" s="1"/>
  <c r="M22" i="5"/>
  <c r="N22" i="5" s="1"/>
  <c r="Q22" i="5" s="1"/>
  <c r="M26" i="5"/>
  <c r="N26" i="5" s="1"/>
  <c r="Q26" i="5" s="1"/>
  <c r="T18" i="5"/>
  <c r="U18" i="5" s="1"/>
  <c r="W18" i="5"/>
  <c r="I10" i="5"/>
  <c r="J10" i="5" s="1"/>
  <c r="P9" i="5"/>
  <c r="P18" i="5"/>
  <c r="P19" i="5"/>
  <c r="I16" i="5"/>
  <c r="J16" i="5" s="1"/>
  <c r="I12" i="5"/>
  <c r="J12" i="5" s="1"/>
  <c r="I15" i="5"/>
  <c r="J15" i="5" s="1"/>
  <c r="I14" i="5"/>
  <c r="J14" i="5" s="1"/>
  <c r="I13" i="5"/>
  <c r="J13" i="5" s="1"/>
  <c r="X9" i="5"/>
  <c r="I11" i="5"/>
  <c r="J11" i="5" s="1"/>
  <c r="W19" i="5"/>
  <c r="M11" i="5"/>
  <c r="N11" i="5" s="1"/>
  <c r="Q11" i="5" s="1"/>
  <c r="T19" i="5"/>
  <c r="U19" i="5" s="1"/>
  <c r="M10" i="5"/>
  <c r="N10" i="5" s="1"/>
  <c r="Q10" i="5" s="1"/>
  <c r="M9" i="5"/>
  <c r="N9" i="5" s="1"/>
  <c r="J18" i="5"/>
  <c r="J9" i="5"/>
  <c r="T11" i="5"/>
  <c r="U11" i="5" s="1"/>
  <c r="X11" i="5" s="1"/>
  <c r="M18" i="5"/>
  <c r="N18" i="5" s="1"/>
  <c r="Q9" i="5" l="1"/>
  <c r="X18" i="5"/>
  <c r="Q19" i="5"/>
  <c r="Q18" i="5"/>
  <c r="X19" i="5"/>
  <c r="J27" i="5"/>
  <c r="Q27" i="5" l="1"/>
  <c r="X27" i="5"/>
  <c r="E24" i="6"/>
  <c r="H24" i="6"/>
  <c r="H17" i="6"/>
  <c r="E17" i="6"/>
  <c r="H20" i="6"/>
  <c r="E20" i="6"/>
  <c r="E19" i="6"/>
  <c r="H19" i="6"/>
  <c r="H21" i="6"/>
  <c r="E21" i="6"/>
  <c r="E9" i="6"/>
  <c r="H9" i="6"/>
  <c r="H13" i="6"/>
  <c r="E13" i="6"/>
  <c r="H25" i="6"/>
  <c r="E25" i="6"/>
  <c r="H14" i="6"/>
  <c r="E14" i="6"/>
  <c r="H12" i="6"/>
  <c r="E12" i="6"/>
  <c r="H11" i="6"/>
  <c r="E11" i="6"/>
  <c r="E22" i="6"/>
  <c r="H22" i="6"/>
  <c r="E23" i="6"/>
  <c r="H23" i="6"/>
  <c r="H10" i="6"/>
  <c r="E10" i="6"/>
  <c r="E18" i="6"/>
  <c r="H18" i="6"/>
  <c r="E15" i="6"/>
  <c r="H15" i="6"/>
  <c r="E8" i="6"/>
  <c r="H8" i="6"/>
</calcChain>
</file>

<file path=xl/sharedStrings.xml><?xml version="1.0" encoding="utf-8"?>
<sst xmlns="http://schemas.openxmlformats.org/spreadsheetml/2006/main" count="121" uniqueCount="47">
  <si>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</si>
  <si>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</si>
  <si>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</si>
  <si>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</si>
  <si>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</si>
  <si>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</si>
  <si>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Madrid, a XX de XXXXXX de 20xx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</si>
  <si>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</si>
  <si>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</si>
  <si>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</si>
  <si>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</si>
  <si>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</si>
  <si>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</si>
  <si>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</si>
  <si>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</si>
  <si>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</si>
  <si>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</si>
  <si>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</si>
  <si>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</si>
  <si>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</si>
  <si>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>LOTE 1: Tabletas para la Orquesta y Coro de la CRTVE</t>
  </si>
  <si>
    <t>KUIPER INFORMATICA, S.A.L.</t>
  </si>
  <si>
    <t>DISINFOR, S.L.</t>
  </si>
  <si>
    <t>INFOREIN, S.A.</t>
  </si>
  <si>
    <t>SERCAMAN 1, S.L.</t>
  </si>
  <si>
    <t>ECONOCOM PRODUCTS &amp; SOLUTIONS, S.A.U.</t>
  </si>
  <si>
    <t>ASSECO SPAIN, S.A.</t>
  </si>
  <si>
    <t>ADV INFORMÁTICA, S.L.</t>
  </si>
  <si>
    <t>LOTE 2: Tabletas para TVE y RNE</t>
  </si>
  <si>
    <t>LOGISTICA Y CODIFICACIÓN, S.L.</t>
  </si>
  <si>
    <t>GERSA INFORMÁTICA, S.L.</t>
  </si>
  <si>
    <t>PROPUESTA DE ADJUDICACIÓN DEL EXPEDIENTE S-07094-2021</t>
  </si>
  <si>
    <t>"TABLETAS PARA LA CORPORACIÓN RTVE"</t>
  </si>
  <si>
    <t>Alternativa 2: oferta conjunta "KUIPER" por los dos lotes (7% de descuento lote 1 y 17,1% lote2)</t>
  </si>
  <si>
    <t>Alternativa 3: oferta conjunta "INFOREIN" por los  lotes 1 y 2 (0,5 % de decuento)</t>
  </si>
  <si>
    <t>Alternativa 5: oferta conjunta "ASSECO" 14,97 % de descuento lote 1 y 9,43 % lote2)</t>
  </si>
  <si>
    <t>Alternativa 6: oferta conjunta "ADV" 7,41 % de descuento lote 1 y 3,79 % lote2)</t>
  </si>
  <si>
    <r>
      <t>Importe Oferta</t>
    </r>
    <r>
      <rPr>
        <b/>
        <i/>
        <sz val="12"/>
        <rFont val="Tahoma"/>
        <family val="2"/>
      </rPr>
      <t xml:space="preserve"> </t>
    </r>
  </si>
  <si>
    <t>Alternativa 4: oferta conjunta "SERCAMAN" 4,49 % de descuento lote 1 y 2,46% lote2)</t>
  </si>
  <si>
    <t xml:space="preserve">Valor estimado              </t>
  </si>
  <si>
    <r>
      <t>Importe Oferta</t>
    </r>
    <r>
      <rPr>
        <b/>
        <i/>
        <sz val="12"/>
        <rFont val="Tahoma"/>
        <family val="2"/>
      </rPr>
      <t xml:space="preserve">  </t>
    </r>
  </si>
  <si>
    <t>NO OFERTA ANORMAL ADV</t>
  </si>
  <si>
    <t>ROSELLI Y RUIZ, S.L</t>
  </si>
  <si>
    <r>
      <t>Importe Oferta</t>
    </r>
    <r>
      <rPr>
        <b/>
        <i/>
        <sz val="12"/>
        <rFont val="Tahoma"/>
        <family val="2"/>
      </rPr>
      <t/>
    </r>
  </si>
  <si>
    <t xml:space="preserve">Valor estimado             </t>
  </si>
  <si>
    <t>Madrid, a 17 de marzo de 2022</t>
  </si>
  <si>
    <t>Inadmitida. La oferta económica supera el importe de licitación.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</si>
</sst>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0.0%"/>
  </numFmts>
  <fonts count="20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7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32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center" vertical="center"/>
    </xf>
    <xf numFmtId="4" fontId="6" fillId="0" borderId="17" xfId="0" applyNumberFormat="1" applyFont="1" applyFill="1" applyBorder="1" applyAlignment="1">
      <alignment horizontal="center" vertical="center"/>
    </xf>
    <xf numFmtId="4" fontId="6" fillId="0" borderId="16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166" fontId="6" fillId="0" borderId="19" xfId="0" applyNumberFormat="1" applyFont="1" applyFill="1" applyBorder="1" applyAlignment="1">
      <alignment horizontal="center" vertical="center"/>
    </xf>
    <xf numFmtId="4" fontId="6" fillId="0" borderId="20" xfId="0" applyNumberFormat="1" applyFont="1" applyFill="1" applyBorder="1" applyAlignment="1">
      <alignment horizontal="center" vertical="center"/>
    </xf>
    <xf numFmtId="166" fontId="6" fillId="0" borderId="18" xfId="0" applyNumberFormat="1" applyFont="1" applyFill="1" applyBorder="1" applyAlignment="1">
      <alignment horizontal="right" vertical="center" indent="1"/>
    </xf>
    <xf numFmtId="4" fontId="6" fillId="0" borderId="19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43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43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43" fontId="5" fillId="0" borderId="17" xfId="2" applyFont="1" applyFill="1" applyBorder="1" applyAlignment="1">
      <alignment horizontal="center" vertical="center"/>
    </xf>
    <xf numFmtId="0" fontId="9" fillId="0" borderId="22" xfId="0" applyNumberFormat="1" applyFont="1" applyFill="1" applyBorder="1" applyAlignment="1">
      <alignment horizontal="right" vertical="center" wrapText="1"/>
    </xf>
    <xf numFmtId="166" fontId="17" fillId="0" borderId="22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16" xfId="0" applyFont="1" applyFill="1" applyBorder="1"/>
    <xf numFmtId="0" fontId="1" fillId="0" borderId="12" xfId="0" applyFont="1" applyFill="1" applyBorder="1"/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6" fillId="0" borderId="25" xfId="0" applyNumberFormat="1" applyFont="1" applyFill="1" applyBorder="1" applyAlignment="1">
      <alignment horizontal="left" vertical="top" wrapText="1"/>
    </xf>
    <xf numFmtId="43" fontId="5" fillId="0" borderId="26" xfId="2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18" xfId="0" applyNumberFormat="1" applyFont="1" applyFill="1" applyBorder="1" applyAlignment="1">
      <alignment horizontal="center" vertical="center" wrapText="1"/>
    </xf>
    <xf numFmtId="0" fontId="6" fillId="0" borderId="15" xfId="0" applyNumberFormat="1" applyFont="1" applyFill="1" applyBorder="1" applyAlignment="1">
      <alignment horizontal="center" vertical="center" wrapText="1"/>
    </xf>
    <xf numFmtId="0" fontId="0" fillId="4" borderId="0" xfId="0" applyFill="1"/>
    <xf numFmtId="165" fontId="5" fillId="0" borderId="18" xfId="2" applyNumberFormat="1" applyFont="1" applyFill="1" applyBorder="1" applyAlignment="1">
      <alignment horizontal="center" vertical="center"/>
    </xf>
    <xf numFmtId="10" fontId="5" fillId="0" borderId="19" xfId="0" applyNumberFormat="1" applyFont="1" applyFill="1" applyBorder="1" applyAlignment="1">
      <alignment horizontal="center" vertical="center"/>
    </xf>
    <xf numFmtId="43" fontId="5" fillId="0" borderId="20" xfId="2" applyFont="1" applyFill="1" applyBorder="1" applyAlignment="1">
      <alignment horizontal="center" vertical="center"/>
    </xf>
    <xf numFmtId="9" fontId="5" fillId="0" borderId="18" xfId="3" applyFont="1" applyFill="1" applyBorder="1" applyAlignment="1">
      <alignment horizontal="center" vertical="center"/>
    </xf>
    <xf numFmtId="166" fontId="6" fillId="0" borderId="19" xfId="0" applyNumberFormat="1" applyFont="1" applyFill="1" applyBorder="1" applyAlignment="1">
      <alignment horizontal="right" vertical="center" indent="1"/>
    </xf>
    <xf numFmtId="0" fontId="1" fillId="0" borderId="19" xfId="0" applyFont="1" applyFill="1" applyBorder="1"/>
    <xf numFmtId="166" fontId="6" fillId="5" borderId="7" xfId="0" applyNumberFormat="1" applyFont="1" applyFill="1" applyBorder="1" applyAlignment="1">
      <alignment horizontal="right" vertical="center" indent="1"/>
    </xf>
    <xf numFmtId="4" fontId="6" fillId="0" borderId="20" xfId="0" applyNumberFormat="1" applyFont="1" applyFill="1" applyBorder="1" applyAlignment="1">
      <alignment horizontal="right" vertical="center" indent="1"/>
    </xf>
    <xf numFmtId="4" fontId="6" fillId="0" borderId="14" xfId="0" applyNumberFormat="1" applyFont="1" applyFill="1" applyBorder="1" applyAlignment="1">
      <alignment horizontal="right" vertical="center" indent="1"/>
    </xf>
    <xf numFmtId="4" fontId="6" fillId="0" borderId="30" xfId="0" applyNumberFormat="1" applyFont="1" applyFill="1" applyBorder="1" applyAlignment="1">
      <alignment horizontal="right" vertical="center" indent="1"/>
    </xf>
    <xf numFmtId="4" fontId="6" fillId="0" borderId="31" xfId="0" applyNumberFormat="1" applyFont="1" applyFill="1" applyBorder="1" applyAlignment="1">
      <alignment horizontal="right" vertical="center" indent="1"/>
    </xf>
    <xf numFmtId="4" fontId="6" fillId="0" borderId="32" xfId="0" applyNumberFormat="1" applyFont="1" applyFill="1" applyBorder="1" applyAlignment="1">
      <alignment horizontal="right" vertical="center" indent="1"/>
    </xf>
    <xf numFmtId="4" fontId="6" fillId="0" borderId="27" xfId="0" applyNumberFormat="1" applyFont="1" applyFill="1" applyBorder="1" applyAlignment="1">
      <alignment horizontal="right" vertical="center" indent="1"/>
    </xf>
    <xf numFmtId="4" fontId="6" fillId="0" borderId="28" xfId="0" applyNumberFormat="1" applyFont="1" applyFill="1" applyBorder="1" applyAlignment="1">
      <alignment horizontal="right" vertical="center" indent="1"/>
    </xf>
    <xf numFmtId="4" fontId="6" fillId="5" borderId="2" xfId="0" applyNumberFormat="1" applyFont="1" applyFill="1" applyBorder="1" applyAlignment="1">
      <alignment horizontal="right" vertical="center" indent="1"/>
    </xf>
    <xf numFmtId="4" fontId="6" fillId="5" borderId="14" xfId="0" applyNumberFormat="1" applyFont="1" applyFill="1" applyBorder="1" applyAlignment="1">
      <alignment horizontal="right" vertical="center" indent="1"/>
    </xf>
    <xf numFmtId="4" fontId="6" fillId="5" borderId="29" xfId="0" applyNumberFormat="1" applyFont="1" applyFill="1" applyBorder="1" applyAlignment="1">
      <alignment horizontal="right" vertical="center" indent="1"/>
    </xf>
    <xf numFmtId="4" fontId="6" fillId="5" borderId="33" xfId="0" applyNumberFormat="1" applyFont="1" applyFill="1" applyBorder="1" applyAlignment="1">
      <alignment horizontal="right" vertical="center" indent="1"/>
    </xf>
    <xf numFmtId="4" fontId="6" fillId="5" borderId="16" xfId="0" applyNumberFormat="1" applyFont="1" applyFill="1" applyBorder="1" applyAlignment="1">
      <alignment horizontal="right" vertical="center" indent="1"/>
    </xf>
    <xf numFmtId="167" fontId="5" fillId="0" borderId="11" xfId="3" applyNumberFormat="1" applyFont="1" applyFill="1" applyBorder="1" applyAlignment="1">
      <alignment horizontal="center" vertical="center"/>
    </xf>
    <xf numFmtId="166" fontId="6" fillId="5" borderId="12" xfId="0" applyNumberFormat="1" applyFont="1" applyFill="1" applyBorder="1" applyAlignment="1">
      <alignment horizontal="right" vertical="center" indent="1"/>
    </xf>
    <xf numFmtId="4" fontId="6" fillId="5" borderId="12" xfId="0" applyNumberFormat="1" applyFont="1" applyFill="1" applyBorder="1" applyAlignment="1">
      <alignment horizontal="right" vertical="center" indent="1"/>
    </xf>
    <xf numFmtId="167" fontId="5" fillId="0" borderId="7" xfId="3" applyNumberFormat="1" applyFont="1" applyFill="1" applyBorder="1" applyAlignment="1">
      <alignment horizontal="center" vertical="center"/>
    </xf>
    <xf numFmtId="167" fontId="5" fillId="5" borderId="7" xfId="3" applyNumberFormat="1" applyFont="1" applyFill="1" applyBorder="1" applyAlignment="1">
      <alignment horizontal="center" vertical="center"/>
    </xf>
    <xf numFmtId="166" fontId="6" fillId="5" borderId="2" xfId="0" applyNumberFormat="1" applyFont="1" applyFill="1" applyBorder="1" applyAlignment="1">
      <alignment horizontal="right" vertical="center" indent="1"/>
    </xf>
    <xf numFmtId="167" fontId="5" fillId="0" borderId="18" xfId="3" applyNumberFormat="1" applyFont="1" applyFill="1" applyBorder="1" applyAlignment="1">
      <alignment horizontal="center" vertical="center"/>
    </xf>
    <xf numFmtId="167" fontId="5" fillId="5" borderId="18" xfId="3" applyNumberFormat="1" applyFont="1" applyFill="1" applyBorder="1" applyAlignment="1">
      <alignment horizontal="center" vertical="center"/>
    </xf>
    <xf numFmtId="166" fontId="6" fillId="5" borderId="19" xfId="0" applyNumberFormat="1" applyFont="1" applyFill="1" applyBorder="1" applyAlignment="1">
      <alignment horizontal="right" vertical="center" indent="1"/>
    </xf>
    <xf numFmtId="4" fontId="6" fillId="5" borderId="19" xfId="0" applyNumberFormat="1" applyFont="1" applyFill="1" applyBorder="1" applyAlignment="1">
      <alignment horizontal="right" vertical="center" indent="1"/>
    </xf>
    <xf numFmtId="10" fontId="5" fillId="0" borderId="18" xfId="3" applyNumberFormat="1" applyFont="1" applyFill="1" applyBorder="1" applyAlignment="1">
      <alignment horizontal="center" vertical="center"/>
    </xf>
    <xf numFmtId="10" fontId="5" fillId="5" borderId="18" xfId="3" applyNumberFormat="1" applyFont="1" applyFill="1" applyBorder="1" applyAlignment="1">
      <alignment horizontal="center" vertical="center"/>
    </xf>
    <xf numFmtId="4" fontId="6" fillId="0" borderId="27" xfId="0" applyNumberFormat="1" applyFont="1" applyFill="1" applyBorder="1" applyAlignment="1">
      <alignment horizontal="center" vertical="center"/>
    </xf>
    <xf numFmtId="4" fontId="6" fillId="0" borderId="28" xfId="0" applyNumberFormat="1" applyFont="1" applyFill="1" applyBorder="1" applyAlignment="1">
      <alignment horizontal="center" vertical="center"/>
    </xf>
    <xf numFmtId="4" fontId="6" fillId="0" borderId="36" xfId="0" applyNumberFormat="1" applyFont="1" applyFill="1" applyBorder="1" applyAlignment="1">
      <alignment horizontal="right" vertical="center" indent="1"/>
    </xf>
    <xf numFmtId="4" fontId="0" fillId="0" borderId="0" xfId="0" applyNumberFormat="1"/>
    <xf numFmtId="0" fontId="3" fillId="0" borderId="0" xfId="0" applyFont="1"/>
    <xf numFmtId="4" fontId="6" fillId="0" borderId="33" xfId="0" applyNumberFormat="1" applyFont="1" applyFill="1" applyBorder="1" applyAlignment="1">
      <alignment horizontal="right" vertical="center" indent="1"/>
    </xf>
    <xf numFmtId="4" fontId="6" fillId="0" borderId="29" xfId="0" applyNumberFormat="1" applyFont="1" applyFill="1" applyBorder="1" applyAlignment="1">
      <alignment horizontal="center" vertical="center"/>
    </xf>
    <xf numFmtId="0" fontId="6" fillId="7" borderId="18" xfId="0" applyNumberFormat="1" applyFont="1" applyFill="1" applyBorder="1" applyAlignment="1">
      <alignment horizontal="center" vertical="center" wrapText="1"/>
    </xf>
    <xf numFmtId="166" fontId="6" fillId="7" borderId="19" xfId="0" applyNumberFormat="1" applyFont="1" applyFill="1" applyBorder="1" applyAlignment="1">
      <alignment horizontal="center" vertical="center"/>
    </xf>
    <xf numFmtId="4" fontId="6" fillId="7" borderId="20" xfId="0" applyNumberFormat="1" applyFont="1" applyFill="1" applyBorder="1" applyAlignment="1">
      <alignment horizontal="center" vertical="center"/>
    </xf>
    <xf numFmtId="166" fontId="6" fillId="7" borderId="19" xfId="0" applyNumberFormat="1" applyFont="1" applyFill="1" applyBorder="1" applyAlignment="1">
      <alignment horizontal="right" vertical="center" indent="1"/>
    </xf>
    <xf numFmtId="4" fontId="6" fillId="7" borderId="19" xfId="0" applyNumberFormat="1" applyFont="1" applyFill="1" applyBorder="1" applyAlignment="1">
      <alignment horizontal="right" vertical="center" indent="1"/>
    </xf>
    <xf numFmtId="4" fontId="6" fillId="7" borderId="20" xfId="0" applyNumberFormat="1" applyFont="1" applyFill="1" applyBorder="1" applyAlignment="1">
      <alignment horizontal="right" vertical="center" indent="1"/>
    </xf>
    <xf numFmtId="4" fontId="6" fillId="7" borderId="28" xfId="0" applyNumberFormat="1" applyFont="1" applyFill="1" applyBorder="1" applyAlignment="1">
      <alignment horizontal="center" vertical="center"/>
    </xf>
    <xf numFmtId="166" fontId="6" fillId="7" borderId="2" xfId="0" applyNumberFormat="1" applyFont="1" applyFill="1" applyBorder="1" applyAlignment="1">
      <alignment horizontal="center" vertical="center"/>
    </xf>
    <xf numFmtId="4" fontId="6" fillId="7" borderId="32" xfId="0" applyNumberFormat="1" applyFont="1" applyFill="1" applyBorder="1" applyAlignment="1">
      <alignment horizontal="right" vertical="center" inden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4" fontId="6" fillId="6" borderId="34" xfId="0" applyNumberFormat="1" applyFont="1" applyFill="1" applyBorder="1" applyAlignment="1">
      <alignment horizontal="center" vertical="center"/>
    </xf>
    <xf numFmtId="4" fontId="6" fillId="6" borderId="21" xfId="0" applyNumberFormat="1" applyFont="1" applyFill="1" applyBorder="1" applyAlignment="1">
      <alignment horizontal="center" vertical="center"/>
    </xf>
    <xf numFmtId="4" fontId="6" fillId="6" borderId="35" xfId="0" applyNumberFormat="1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center" vertical="center"/>
    </xf>
    <xf numFmtId="165" fontId="18" fillId="0" borderId="23" xfId="2" applyNumberFormat="1" applyFont="1" applyFill="1" applyBorder="1" applyAlignment="1">
      <alignment horizontal="center" vertical="center"/>
    </xf>
    <xf numFmtId="165" fontId="18" fillId="0" borderId="24" xfId="2" applyNumberFormat="1" applyFont="1" applyFill="1" applyBorder="1" applyAlignment="1">
      <alignment horizontal="center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23" xfId="3" applyFont="1" applyFill="1" applyBorder="1" applyAlignment="1">
      <alignment horizontal="left" vertical="center"/>
    </xf>
    <xf numFmtId="9" fontId="18" fillId="0" borderId="24" xfId="3" applyFont="1" applyFill="1" applyBorder="1" applyAlignment="1">
      <alignment horizontal="left" vertical="center"/>
    </xf>
    <xf numFmtId="9" fontId="18" fillId="0" borderId="4" xfId="3" applyFont="1" applyFill="1" applyBorder="1" applyAlignment="1">
      <alignment horizontal="center" vertical="center"/>
    </xf>
    <xf numFmtId="9" fontId="18" fillId="0" borderId="23" xfId="3" applyFont="1" applyFill="1" applyBorder="1" applyAlignment="1">
      <alignment horizontal="center" vertical="center"/>
    </xf>
    <xf numFmtId="9" fontId="18" fillId="0" borderId="24" xfId="3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</cellXfs>
  <cellStyles count="4">
    <cellStyle name="Millares" xfId="2" builtinId="3"/>
    <cellStyle name="Millares 2" xfId="1"/>
    <cellStyle name="Normal" xfId="0" builtinId="0"/>
    <cellStyle name="Porcentaje" xfId="3" builtinId="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7E5EA9E-0CA0-4D64-934C-E50BA349E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7E5EA9E-0CA0-4D64-934C-E50BA349E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workbookViewId="0">
      <selection sqref="A1:H29"/>
    </sheetView>
  </sheetViews>
  <sheetFormatPr baseColWidth="10" defaultRowHeight="12.75" x14ac:dyDescent="0.2"/>
  <cols>
    <col min="1" max="1" width="32.85546875" customWidth="1"/>
    <col min="2" max="2" width="34.140625" customWidth="1"/>
    <col min="3" max="3" width="29.5703125" customWidth="1"/>
    <col min="4" max="4" width="21.140625" customWidth="1"/>
    <col min="5" max="7" width="16.7109375" customWidth="1"/>
    <col min="8" max="8" width="16.140625" customWidth="1"/>
    <col min="10" max="10" width="12.28515625" bestFit="1" customWidth="1"/>
    <col min="11" max="11" width="30.85546875" bestFit="1" customWidth="1"/>
  </cols>
  <sheetData>
    <row r="1" spans="1:11" ht="48" customHeight="1" x14ac:dyDescent="0.2">
      <c r="A1" s="66"/>
      <c r="B1" s="66"/>
      <c r="C1" s="66"/>
      <c r="D1" s="66"/>
      <c r="E1" s="66"/>
      <c r="F1" s="66"/>
      <c r="G1" s="66"/>
      <c r="H1" s="66"/>
    </row>
    <row r="2" spans="1:11" ht="18" x14ac:dyDescent="0.25">
      <c r="A2" s="120" t="str">
        <f>valoración!A3</f>
        <v>PROPUESTA DE ADJUDICACIÓN DEL EXPEDIENTE S-07094-2021</v>
      </c>
      <c r="B2" s="120"/>
      <c r="C2" s="120"/>
      <c r="D2" s="120"/>
      <c r="E2" s="120"/>
      <c r="F2" s="120"/>
      <c r="G2" s="120"/>
      <c r="H2" s="66"/>
    </row>
    <row r="3" spans="1:11" ht="18" x14ac:dyDescent="0.25">
      <c r="A3" s="120" t="str">
        <f>valoración!A4</f>
        <v>"TABLETAS PARA LA CORPORACIÓN RTVE"</v>
      </c>
      <c r="B3" s="120"/>
      <c r="C3" s="120"/>
      <c r="D3" s="120"/>
      <c r="E3" s="120"/>
      <c r="F3" s="120"/>
      <c r="G3" s="120"/>
      <c r="H3" s="66"/>
    </row>
    <row r="4" spans="1:11" ht="18" x14ac:dyDescent="0.25">
      <c r="A4" s="120" t="str">
        <f>valoración!A5</f>
        <v>RESUMEN PUNTUACIÓN TÉCNICA Y ECONÓMICA</v>
      </c>
      <c r="B4" s="120"/>
      <c r="C4" s="120"/>
      <c r="D4" s="120"/>
      <c r="E4" s="120"/>
      <c r="F4" s="120"/>
      <c r="G4" s="120"/>
      <c r="H4" s="66"/>
    </row>
    <row r="5" spans="1:11" x14ac:dyDescent="0.2">
      <c r="A5" s="66"/>
      <c r="B5" s="66"/>
      <c r="C5" s="66"/>
      <c r="D5" s="66"/>
      <c r="E5" s="66"/>
      <c r="F5" s="66"/>
      <c r="G5" s="66"/>
      <c r="H5" s="66"/>
    </row>
    <row r="6" spans="1:11" ht="13.5" thickBot="1" x14ac:dyDescent="0.25">
      <c r="A6" s="66"/>
      <c r="B6" s="66"/>
      <c r="C6" s="66"/>
      <c r="D6" s="66"/>
      <c r="E6" s="66"/>
      <c r="F6" s="66"/>
      <c r="G6" s="66"/>
      <c r="H6" s="66"/>
    </row>
    <row r="7" spans="1:11" ht="30.75" thickBot="1" x14ac:dyDescent="0.25">
      <c r="A7" s="15" t="s">
        <v>4</v>
      </c>
      <c r="B7" s="16" t="s">
        <v>5</v>
      </c>
      <c r="C7" s="17" t="s">
        <v>39</v>
      </c>
      <c r="D7" s="18" t="s">
        <v>0</v>
      </c>
      <c r="E7" s="16" t="s">
        <v>40</v>
      </c>
      <c r="F7" s="17" t="s">
        <v>1</v>
      </c>
      <c r="G7" s="17" t="s">
        <v>8</v>
      </c>
      <c r="H7" s="17" t="s">
        <v>19</v>
      </c>
    </row>
    <row r="8" spans="1:11" ht="35.1" customHeight="1" x14ac:dyDescent="0.2">
      <c r="A8" s="114" t="s">
        <v>20</v>
      </c>
      <c r="B8" s="62" t="s">
        <v>21</v>
      </c>
      <c r="C8" s="19">
        <v>104310</v>
      </c>
      <c r="D8" s="20">
        <v>10</v>
      </c>
      <c r="E8" s="54">
        <f t="shared" ref="E8:E15" ca="1" si="0">+$E8*(1-D8)</f>
        <v>97039.8</v>
      </c>
      <c r="F8" s="22">
        <v>72.47410109943138</v>
      </c>
      <c r="G8" s="61">
        <v>82.47410109943138</v>
      </c>
      <c r="H8" s="98">
        <f t="shared" ref="H8:H15" ca="1" si="1">100-($E8*100/$C8)</f>
        <v>6.9698015530629789</v>
      </c>
      <c r="J8" s="101"/>
      <c r="K8" s="102"/>
    </row>
    <row r="9" spans="1:11" ht="35.1" customHeight="1" x14ac:dyDescent="0.2">
      <c r="A9" s="115"/>
      <c r="B9" s="63" t="s">
        <v>22</v>
      </c>
      <c r="C9" s="26">
        <v>104310</v>
      </c>
      <c r="D9" s="27">
        <v>0</v>
      </c>
      <c r="E9" s="56">
        <f t="shared" ca="1" si="0"/>
        <v>94542.3</v>
      </c>
      <c r="F9" s="29">
        <v>74.726743133979767</v>
      </c>
      <c r="G9" s="75">
        <v>74.726743133979767</v>
      </c>
      <c r="H9" s="99">
        <f t="shared" ca="1" si="1"/>
        <v>9.3641069887834334</v>
      </c>
      <c r="J9" s="101">
        <f>+SUM(G8:G14)</f>
        <v>590.49403382458149</v>
      </c>
      <c r="K9" t="s">
        <v>41</v>
      </c>
    </row>
    <row r="10" spans="1:11" ht="35.1" customHeight="1" x14ac:dyDescent="0.2">
      <c r="A10" s="115"/>
      <c r="B10" s="64" t="s">
        <v>23</v>
      </c>
      <c r="C10" s="26">
        <v>104310</v>
      </c>
      <c r="D10" s="32">
        <v>10</v>
      </c>
      <c r="E10" s="56">
        <f t="shared" ca="1" si="0"/>
        <v>96353.1</v>
      </c>
      <c r="F10" s="29">
        <v>73.093476188570264</v>
      </c>
      <c r="G10" s="75">
        <v>83.093476188570264</v>
      </c>
      <c r="H10" s="99">
        <f t="shared" ca="1" si="1"/>
        <v>7.6281276962899085</v>
      </c>
      <c r="J10">
        <f>+J9/7</f>
        <v>84.356290546368783</v>
      </c>
      <c r="K10" s="101">
        <f>+G15-J10</f>
        <v>15.071733479558034</v>
      </c>
    </row>
    <row r="11" spans="1:11" ht="35.1" customHeight="1" x14ac:dyDescent="0.2">
      <c r="A11" s="115"/>
      <c r="B11" s="64" t="s">
        <v>24</v>
      </c>
      <c r="C11" s="26">
        <v>104310</v>
      </c>
      <c r="D11" s="32">
        <v>10</v>
      </c>
      <c r="E11" s="71">
        <f t="shared" ca="1" si="0"/>
        <v>99630</v>
      </c>
      <c r="F11" s="34">
        <v>70.137847486663688</v>
      </c>
      <c r="G11" s="75">
        <v>80.137847486663688</v>
      </c>
      <c r="H11" s="99">
        <f t="shared" ca="1" si="1"/>
        <v>4.4866264020707547</v>
      </c>
    </row>
    <row r="12" spans="1:11" ht="35.1" customHeight="1" x14ac:dyDescent="0.2">
      <c r="A12" s="115"/>
      <c r="B12" s="64" t="s">
        <v>25</v>
      </c>
      <c r="C12" s="26">
        <v>104310</v>
      </c>
      <c r="D12" s="32">
        <v>10</v>
      </c>
      <c r="E12" s="71">
        <f t="shared" ca="1" si="0"/>
        <v>91288.03</v>
      </c>
      <c r="F12" s="34">
        <v>77.661960508862592</v>
      </c>
      <c r="G12" s="75">
        <v>87.661960508862592</v>
      </c>
      <c r="H12" s="99">
        <f t="shared" ca="1" si="1"/>
        <v>12.483913335250691</v>
      </c>
    </row>
    <row r="13" spans="1:11" ht="35.1" customHeight="1" x14ac:dyDescent="0.2">
      <c r="A13" s="115"/>
      <c r="B13" s="64" t="s">
        <v>42</v>
      </c>
      <c r="C13" s="26">
        <v>104310</v>
      </c>
      <c r="D13" s="32">
        <v>10</v>
      </c>
      <c r="E13" s="71">
        <f t="shared" ca="1" si="0"/>
        <v>91578.57</v>
      </c>
      <c r="F13" s="34">
        <v>77.399905407073732</v>
      </c>
      <c r="G13" s="75">
        <v>87.399905407073732</v>
      </c>
      <c r="H13" s="99">
        <f t="shared" ca="1" si="1"/>
        <v>12.205378199597348</v>
      </c>
    </row>
    <row r="14" spans="1:11" ht="35.1" customHeight="1" x14ac:dyDescent="0.2">
      <c r="A14" s="115"/>
      <c r="B14" s="64" t="s">
        <v>26</v>
      </c>
      <c r="C14" s="26">
        <v>104310</v>
      </c>
      <c r="D14" s="32">
        <v>15</v>
      </c>
      <c r="E14" s="71">
        <f t="shared" ca="1" si="0"/>
        <v>88695.85</v>
      </c>
      <c r="F14" s="34">
        <v>80</v>
      </c>
      <c r="G14" s="75">
        <v>95</v>
      </c>
      <c r="H14" s="99">
        <f t="shared" ca="1" si="1"/>
        <v>14.968986674336108</v>
      </c>
    </row>
    <row r="15" spans="1:11" ht="35.1" customHeight="1" x14ac:dyDescent="0.2">
      <c r="A15" s="115"/>
      <c r="B15" s="105" t="s">
        <v>27</v>
      </c>
      <c r="C15" s="106">
        <v>104310</v>
      </c>
      <c r="D15" s="107">
        <v>20</v>
      </c>
      <c r="E15" s="108">
        <f t="shared" ca="1" si="0"/>
        <v>89329.998689999993</v>
      </c>
      <c r="F15" s="109">
        <v>79.428024025926817</v>
      </c>
      <c r="G15" s="110">
        <v>99.428024025926817</v>
      </c>
      <c r="H15" s="111">
        <f t="shared" ca="1" si="1"/>
        <v>7.5073339085418525</v>
      </c>
    </row>
    <row r="16" spans="1:11" ht="35.1" customHeight="1" thickBot="1" x14ac:dyDescent="0.25">
      <c r="A16" s="116"/>
      <c r="B16" s="65" t="s">
        <v>30</v>
      </c>
      <c r="C16" s="23">
        <v>104310</v>
      </c>
      <c r="D16" s="117" t="s">
        <v>46</v>
      </c>
      <c r="E16" s="118"/>
      <c r="F16" s="118"/>
      <c r="G16" s="118"/>
      <c r="H16" s="119"/>
    </row>
    <row r="17" spans="1:11" ht="35.1" customHeight="1" x14ac:dyDescent="0.2">
      <c r="A17" s="114" t="s">
        <v>28</v>
      </c>
      <c r="B17" s="62" t="s">
        <v>21</v>
      </c>
      <c r="C17" s="19">
        <v>18290</v>
      </c>
      <c r="D17" s="20">
        <v>10</v>
      </c>
      <c r="E17" s="54">
        <f t="shared" ref="E17:E25" ca="1" si="2">+$E17*(1-D17)</f>
        <v>15143.38</v>
      </c>
      <c r="F17" s="76">
        <v>75.376473875384193</v>
      </c>
      <c r="G17" s="22">
        <v>85.376473875384193</v>
      </c>
      <c r="H17" s="98">
        <f t="shared" ref="H17:H25" ca="1" si="3">100-($E17*100/$C17)</f>
        <v>17.204045926735915</v>
      </c>
      <c r="J17" s="101">
        <f>+G17+G18+G19+G20+G21+G22+G23+G25</f>
        <v>663.56814752724222</v>
      </c>
      <c r="K17" t="s">
        <v>41</v>
      </c>
    </row>
    <row r="18" spans="1:11" ht="35.1" customHeight="1" x14ac:dyDescent="0.2">
      <c r="A18" s="115"/>
      <c r="B18" s="63" t="s">
        <v>22</v>
      </c>
      <c r="C18" s="26">
        <v>18290</v>
      </c>
      <c r="D18" s="27">
        <v>5</v>
      </c>
      <c r="E18" s="56">
        <f t="shared" ca="1" si="2"/>
        <v>17520.86</v>
      </c>
      <c r="F18" s="77">
        <v>62.090751606594026</v>
      </c>
      <c r="G18" s="29">
        <v>67.090751606594026</v>
      </c>
      <c r="H18" s="99">
        <f t="shared" ca="1" si="3"/>
        <v>4.2052487698195762</v>
      </c>
      <c r="J18">
        <f>+J17/8</f>
        <v>82.946018440905277</v>
      </c>
      <c r="K18" s="101">
        <f>+G24-J18</f>
        <v>2.6776436211232379</v>
      </c>
    </row>
    <row r="19" spans="1:11" ht="35.1" customHeight="1" x14ac:dyDescent="0.2">
      <c r="A19" s="115"/>
      <c r="B19" s="64" t="s">
        <v>23</v>
      </c>
      <c r="C19" s="26">
        <v>18290</v>
      </c>
      <c r="D19" s="32">
        <v>10</v>
      </c>
      <c r="E19" s="71">
        <f t="shared" ca="1" si="2"/>
        <v>17727.68</v>
      </c>
      <c r="F19" s="78">
        <v>60.935009779267943</v>
      </c>
      <c r="G19" s="34">
        <v>70.935009779267943</v>
      </c>
      <c r="H19" s="99">
        <f t="shared" ca="1" si="3"/>
        <v>3.0744669218152012</v>
      </c>
    </row>
    <row r="20" spans="1:11" ht="35.1" customHeight="1" x14ac:dyDescent="0.2">
      <c r="A20" s="115"/>
      <c r="B20" s="64" t="s">
        <v>24</v>
      </c>
      <c r="C20" s="26">
        <v>18290</v>
      </c>
      <c r="D20" s="32">
        <v>20</v>
      </c>
      <c r="E20" s="71">
        <f t="shared" ca="1" si="2"/>
        <v>17840</v>
      </c>
      <c r="F20" s="78">
        <v>60.307348421346738</v>
      </c>
      <c r="G20" s="34">
        <v>80.307348421346745</v>
      </c>
      <c r="H20" s="99">
        <f t="shared" ca="1" si="3"/>
        <v>2.460360852925092</v>
      </c>
    </row>
    <row r="21" spans="1:11" ht="35.1" customHeight="1" x14ac:dyDescent="0.2">
      <c r="A21" s="115"/>
      <c r="B21" s="64" t="s">
        <v>25</v>
      </c>
      <c r="C21" s="26">
        <v>18290</v>
      </c>
      <c r="D21" s="32">
        <v>10</v>
      </c>
      <c r="E21" s="71">
        <f t="shared" ca="1" si="2"/>
        <v>17425.27</v>
      </c>
      <c r="F21" s="78">
        <v>62.62492316289466</v>
      </c>
      <c r="G21" s="34">
        <v>72.62492316289466</v>
      </c>
      <c r="H21" s="99">
        <f t="shared" ca="1" si="3"/>
        <v>4.7278840896664889</v>
      </c>
    </row>
    <row r="22" spans="1:11" ht="35.1" customHeight="1" x14ac:dyDescent="0.2">
      <c r="A22" s="115"/>
      <c r="B22" s="64" t="s">
        <v>29</v>
      </c>
      <c r="C22" s="26">
        <v>18290</v>
      </c>
      <c r="D22" s="32">
        <v>20</v>
      </c>
      <c r="E22" s="71">
        <f t="shared" ca="1" si="2"/>
        <v>14351</v>
      </c>
      <c r="F22" s="78">
        <v>79.80441464096117</v>
      </c>
      <c r="G22" s="34">
        <v>99.80441464096117</v>
      </c>
      <c r="H22" s="99">
        <f t="shared" ca="1" si="3"/>
        <v>21.536358665937669</v>
      </c>
    </row>
    <row r="23" spans="1:11" ht="35.1" customHeight="1" x14ac:dyDescent="0.2">
      <c r="A23" s="115"/>
      <c r="B23" s="64" t="s">
        <v>26</v>
      </c>
      <c r="C23" s="26">
        <v>18290</v>
      </c>
      <c r="D23" s="32">
        <v>20</v>
      </c>
      <c r="E23" s="71">
        <f t="shared" ca="1" si="2"/>
        <v>16565.54</v>
      </c>
      <c r="F23" s="78">
        <v>67.429226040793523</v>
      </c>
      <c r="G23" s="34">
        <v>87.429226040793523</v>
      </c>
      <c r="H23" s="99">
        <f t="shared" ca="1" si="3"/>
        <v>9.4284308365226934</v>
      </c>
    </row>
    <row r="24" spans="1:11" ht="35.1" customHeight="1" x14ac:dyDescent="0.2">
      <c r="A24" s="115"/>
      <c r="B24" s="105" t="s">
        <v>27</v>
      </c>
      <c r="C24" s="112">
        <v>18290</v>
      </c>
      <c r="D24" s="107">
        <v>20</v>
      </c>
      <c r="E24" s="108">
        <f t="shared" ca="1" si="2"/>
        <v>16888.645673999999</v>
      </c>
      <c r="F24" s="113">
        <v>65.623662062028515</v>
      </c>
      <c r="G24" s="109">
        <v>85.623662062028515</v>
      </c>
      <c r="H24" s="111">
        <f t="shared" ca="1" si="3"/>
        <v>4.0243849097867752</v>
      </c>
    </row>
    <row r="25" spans="1:11" ht="35.1" customHeight="1" thickBot="1" x14ac:dyDescent="0.25">
      <c r="A25" s="116"/>
      <c r="B25" s="65" t="s">
        <v>30</v>
      </c>
      <c r="C25" s="23">
        <v>18290</v>
      </c>
      <c r="D25" s="24">
        <v>20</v>
      </c>
      <c r="E25" s="57">
        <f t="shared" ca="1" si="2"/>
        <v>14316</v>
      </c>
      <c r="F25" s="103">
        <v>80</v>
      </c>
      <c r="G25" s="25">
        <v>100</v>
      </c>
      <c r="H25" s="104">
        <f t="shared" ca="1" si="3"/>
        <v>21.727720065609617</v>
      </c>
    </row>
    <row r="26" spans="1:11" ht="16.5" thickBot="1" x14ac:dyDescent="0.25">
      <c r="A26" s="9"/>
      <c r="B26" s="45" t="s">
        <v>13</v>
      </c>
      <c r="C26" s="46">
        <f>C8+C22</f>
        <v>122600</v>
      </c>
      <c r="D26" s="10"/>
      <c r="E26" s="10"/>
      <c r="F26" s="10"/>
      <c r="G26" s="10"/>
    </row>
    <row r="28" spans="1:11" ht="14.25" x14ac:dyDescent="0.2">
      <c r="A28" s="1" t="s">
        <v>2</v>
      </c>
    </row>
    <row r="29" spans="1:11" ht="14.25" x14ac:dyDescent="0.2">
      <c r="A29" s="1" t="s">
        <v>45</v>
      </c>
    </row>
  </sheetData>
  <mergeCells count="6">
    <mergeCell ref="A8:A16"/>
    <mergeCell ref="A17:A25"/>
    <mergeCell ref="D16:H16"/>
    <mergeCell ref="A2:G2"/>
    <mergeCell ref="A3:G3"/>
    <mergeCell ref="A4:G4"/>
  </mergeCells>
  <pageMargins left="0.70866141732283472" right="0.70866141732283472" top="0.74803149606299213" bottom="0.74803149606299213" header="0.31496062992125984" footer="0.31496062992125984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33"/>
  <sheetViews>
    <sheetView showGridLines="0" showZeros="0" tabSelected="1" topLeftCell="A4" zoomScale="70" zoomScaleNormal="70" workbookViewId="0">
      <selection activeCell="D17" sqref="D17:G17"/>
    </sheetView>
  </sheetViews>
  <sheetFormatPr baseColWidth="10" defaultColWidth="11.42578125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24" width="16.7109375" style="10" customWidth="1"/>
    <col min="25" max="25" width="11.42578125" style="10"/>
    <col min="26" max="26" width="17.28515625" style="10" customWidth="1"/>
    <col min="27" max="27" width="11.42578125" style="10"/>
    <col min="28" max="29" width="14.140625" style="10" customWidth="1"/>
    <col min="30" max="30" width="15.28515625" style="10" customWidth="1"/>
    <col min="31" max="31" width="18.28515625" style="10" customWidth="1"/>
    <col min="32" max="32" width="11.42578125" style="10"/>
    <col min="33" max="33" width="19.85546875" style="10" customWidth="1"/>
    <col min="34" max="34" width="15.85546875" style="10" customWidth="1"/>
    <col min="35" max="35" width="14.28515625" style="10" customWidth="1"/>
    <col min="36" max="36" width="16.28515625" style="10" customWidth="1"/>
    <col min="37" max="37" width="19.140625" style="10" customWidth="1"/>
    <col min="38" max="38" width="15.5703125" style="10" customWidth="1"/>
    <col min="39" max="39" width="11.42578125" style="10"/>
    <col min="40" max="40" width="17.42578125" style="10" customWidth="1"/>
    <col min="41" max="41" width="15.28515625" style="10" customWidth="1"/>
    <col min="42" max="42" width="11.42578125" style="10"/>
    <col min="43" max="43" width="17.42578125" style="10" customWidth="1"/>
    <col min="44" max="44" width="15.7109375" style="10" customWidth="1"/>
    <col min="45" max="45" width="16.5703125" style="10" customWidth="1"/>
    <col min="46" max="16384" width="11.42578125" style="10"/>
  </cols>
  <sheetData>
    <row r="1" spans="1:45" x14ac:dyDescent="0.2">
      <c r="AA1" s="12" t="s">
        <v>7</v>
      </c>
    </row>
    <row r="2" spans="1:45" s="3" customFormat="1" ht="48" customHeight="1" x14ac:dyDescent="0.15">
      <c r="A2" s="2"/>
      <c r="D2" s="4"/>
      <c r="E2" s="4"/>
      <c r="F2" s="4"/>
      <c r="G2" s="4"/>
      <c r="H2" s="5"/>
      <c r="M2" s="11"/>
      <c r="AA2" s="13" t="s">
        <v>18</v>
      </c>
      <c r="AB2" s="14">
        <v>80</v>
      </c>
    </row>
    <row r="3" spans="1:45" s="3" customFormat="1" ht="22.5" customHeight="1" x14ac:dyDescent="0.15">
      <c r="A3" s="131" t="s">
        <v>31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AA3" s="35" t="s">
        <v>9</v>
      </c>
    </row>
    <row r="4" spans="1:45" s="3" customFormat="1" ht="22.5" customHeight="1" x14ac:dyDescent="0.15">
      <c r="A4" s="131" t="s">
        <v>32</v>
      </c>
      <c r="B4" s="131"/>
      <c r="C4" s="131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</row>
    <row r="5" spans="1:45" s="3" customFormat="1" ht="24.6" customHeight="1" x14ac:dyDescent="0.15">
      <c r="A5" s="131" t="s">
        <v>3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</row>
    <row r="6" spans="1:45" s="3" customFormat="1" ht="24.6" customHeight="1" thickBot="1" x14ac:dyDescent="0.2">
      <c r="A6" s="30"/>
      <c r="B6" s="30"/>
      <c r="C6" s="30"/>
      <c r="D6" s="30"/>
      <c r="E6" s="30"/>
      <c r="F6" s="30"/>
      <c r="G6" s="30"/>
      <c r="H6" s="4"/>
    </row>
    <row r="7" spans="1:45" s="3" customFormat="1" ht="24.75" customHeight="1" thickBot="1" x14ac:dyDescent="0.3">
      <c r="A7" s="2"/>
      <c r="B7" s="6"/>
      <c r="C7" s="7"/>
      <c r="D7" s="7"/>
      <c r="E7" s="122" t="s">
        <v>15</v>
      </c>
      <c r="F7" s="123"/>
      <c r="G7" s="123"/>
      <c r="H7" s="123"/>
      <c r="I7" s="123"/>
      <c r="J7" s="124"/>
      <c r="K7" s="125" t="s">
        <v>33</v>
      </c>
      <c r="L7" s="126"/>
      <c r="M7" s="126"/>
      <c r="N7" s="126"/>
      <c r="O7" s="126"/>
      <c r="P7" s="126"/>
      <c r="Q7" s="127"/>
      <c r="R7" s="128" t="s">
        <v>34</v>
      </c>
      <c r="S7" s="129"/>
      <c r="T7" s="129"/>
      <c r="U7" s="129"/>
      <c r="V7" s="129"/>
      <c r="W7" s="129"/>
      <c r="X7" s="130"/>
      <c r="Y7" s="125" t="s">
        <v>38</v>
      </c>
      <c r="Z7" s="126"/>
      <c r="AA7" s="126"/>
      <c r="AB7" s="126"/>
      <c r="AC7" s="126"/>
      <c r="AD7" s="126"/>
      <c r="AE7" s="127"/>
      <c r="AF7" s="128" t="s">
        <v>35</v>
      </c>
      <c r="AG7" s="129"/>
      <c r="AH7" s="129"/>
      <c r="AI7" s="129"/>
      <c r="AJ7" s="129"/>
      <c r="AK7" s="129"/>
      <c r="AL7" s="130"/>
      <c r="AM7" s="128" t="s">
        <v>36</v>
      </c>
      <c r="AN7" s="129"/>
      <c r="AO7" s="129"/>
      <c r="AP7" s="129"/>
      <c r="AQ7" s="129"/>
      <c r="AR7" s="129"/>
      <c r="AS7" s="130"/>
    </row>
    <row r="8" spans="1:45" s="8" customFormat="1" ht="60.75" thickBot="1" x14ac:dyDescent="0.25">
      <c r="A8" s="15" t="s">
        <v>4</v>
      </c>
      <c r="B8" s="16" t="s">
        <v>5</v>
      </c>
      <c r="C8" s="17" t="s">
        <v>44</v>
      </c>
      <c r="D8" s="18" t="s">
        <v>0</v>
      </c>
      <c r="E8" s="16" t="s">
        <v>37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37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  <c r="R8" s="16" t="s">
        <v>16</v>
      </c>
      <c r="S8" s="16" t="s">
        <v>43</v>
      </c>
      <c r="T8" s="17" t="s">
        <v>1</v>
      </c>
      <c r="U8" s="17" t="s">
        <v>17</v>
      </c>
      <c r="V8" s="17" t="s">
        <v>10</v>
      </c>
      <c r="W8" s="17" t="s">
        <v>11</v>
      </c>
      <c r="X8" s="18" t="s">
        <v>12</v>
      </c>
      <c r="Y8" s="16" t="s">
        <v>16</v>
      </c>
      <c r="Z8" s="16" t="s">
        <v>37</v>
      </c>
      <c r="AA8" s="17" t="s">
        <v>1</v>
      </c>
      <c r="AB8" s="17" t="s">
        <v>17</v>
      </c>
      <c r="AC8" s="17" t="s">
        <v>10</v>
      </c>
      <c r="AD8" s="17" t="s">
        <v>11</v>
      </c>
      <c r="AE8" s="18" t="s">
        <v>12</v>
      </c>
      <c r="AF8" s="16" t="s">
        <v>16</v>
      </c>
      <c r="AG8" s="16" t="s">
        <v>43</v>
      </c>
      <c r="AH8" s="17" t="s">
        <v>1</v>
      </c>
      <c r="AI8" s="17" t="s">
        <v>17</v>
      </c>
      <c r="AJ8" s="17" t="s">
        <v>10</v>
      </c>
      <c r="AK8" s="17" t="s">
        <v>11</v>
      </c>
      <c r="AL8" s="18" t="s">
        <v>12</v>
      </c>
      <c r="AM8" s="16" t="s">
        <v>16</v>
      </c>
      <c r="AN8" s="16" t="s">
        <v>37</v>
      </c>
      <c r="AO8" s="17" t="s">
        <v>1</v>
      </c>
      <c r="AP8" s="17" t="s">
        <v>17</v>
      </c>
      <c r="AQ8" s="17" t="s">
        <v>10</v>
      </c>
      <c r="AR8" s="17" t="s">
        <v>11</v>
      </c>
      <c r="AS8" s="18" t="s">
        <v>12</v>
      </c>
    </row>
    <row r="9" spans="1:45" s="3" customFormat="1" ht="35.1" customHeight="1" x14ac:dyDescent="0.15">
      <c r="A9" s="114" t="s">
        <v>20</v>
      </c>
      <c r="B9" s="62" t="s">
        <v>21</v>
      </c>
      <c r="C9" s="19">
        <v>104310</v>
      </c>
      <c r="D9" s="20">
        <v>10</v>
      </c>
      <c r="E9" s="21">
        <v>97039.8</v>
      </c>
      <c r="F9" s="22">
        <f>$AB$2*(2-E9/MIN(E$9:E$16))</f>
        <v>72.47410109943138</v>
      </c>
      <c r="G9" s="61">
        <f>D9+F9</f>
        <v>82.47410109943138</v>
      </c>
      <c r="H9" s="47"/>
      <c r="I9" s="37">
        <f t="shared" ref="I9:I16" si="0">+$C9/$C$27*H9</f>
        <v>0</v>
      </c>
      <c r="J9" s="38">
        <f t="shared" ref="J9:J18" si="1">+G9*I9</f>
        <v>0</v>
      </c>
      <c r="K9" s="53">
        <v>7.0000000000000007E-2</v>
      </c>
      <c r="L9" s="87">
        <f>+$E9*(1-K9)</f>
        <v>90247.013999999996</v>
      </c>
      <c r="M9" s="88">
        <f>$AB$2*(2-L9/MIN(L$9:L$16))</f>
        <v>78.600914022471187</v>
      </c>
      <c r="N9" s="88">
        <f>$D9+M9</f>
        <v>88.600914022471187</v>
      </c>
      <c r="O9" s="36">
        <v>1</v>
      </c>
      <c r="P9" s="37">
        <f t="shared" ref="P9:P16" si="2">+$C9/$C$27*O9</f>
        <v>0.85081566068515502</v>
      </c>
      <c r="Q9" s="38">
        <f>+N9*P9</f>
        <v>75.383045201337438</v>
      </c>
      <c r="R9" s="53"/>
      <c r="S9" s="54">
        <f t="shared" ref="S9:S19" si="3">+$E9*(1-R9)</f>
        <v>97039.8</v>
      </c>
      <c r="T9" s="22">
        <f t="shared" ref="T9:T10" si="4">$AB$2*(2-S9/MIN(S$9:S$16))</f>
        <v>72.47410109943138</v>
      </c>
      <c r="U9" s="22">
        <f t="shared" ref="U9:U10" si="5">$D9+T9</f>
        <v>82.47410109943138</v>
      </c>
      <c r="V9" s="36"/>
      <c r="W9" s="37">
        <f t="shared" ref="W9:W16" si="6">+$C9/$C$27*V9</f>
        <v>0</v>
      </c>
      <c r="X9" s="38">
        <f>+U9*W9</f>
        <v>0</v>
      </c>
      <c r="Y9" s="53"/>
      <c r="Z9" s="54">
        <f t="shared" ref="Z9:Z26" si="7">+$E9*(1-Y9)</f>
        <v>97039.8</v>
      </c>
      <c r="AA9" s="22">
        <f t="shared" ref="AA9:AA10" si="8">$AB$2*(2-Z9/MIN(Z$9:Z$16))</f>
        <v>72.47410109943138</v>
      </c>
      <c r="AB9" s="22">
        <f t="shared" ref="AB9:AB26" si="9">$D9+AA9</f>
        <v>82.47410109943138</v>
      </c>
      <c r="AC9" s="36"/>
      <c r="AD9" s="37">
        <f t="shared" ref="AD9:AD16" si="10">+$C9/$C$27*AC9</f>
        <v>0</v>
      </c>
      <c r="AE9" s="38">
        <f>+AB9*AD9</f>
        <v>0</v>
      </c>
      <c r="AF9" s="53"/>
      <c r="AG9" s="54">
        <f t="shared" ref="AG9:AG16" si="11">+$E9*(1-AF9)</f>
        <v>97039.8</v>
      </c>
      <c r="AH9" s="22">
        <f t="shared" ref="AH9:AH10" si="12">$AB$2*(2-AG9/MIN(AG$9:AG$16))</f>
        <v>57.064684346032436</v>
      </c>
      <c r="AI9" s="22">
        <f t="shared" ref="AI9:AI16" si="13">$D9+AH9</f>
        <v>67.064684346032436</v>
      </c>
      <c r="AJ9" s="36"/>
      <c r="AK9" s="37">
        <f t="shared" ref="AK9:AK16" si="14">+$C9/$C$27*AJ9</f>
        <v>0</v>
      </c>
      <c r="AL9" s="38">
        <f>+AI9*AK9</f>
        <v>0</v>
      </c>
      <c r="AM9" s="53"/>
      <c r="AN9" s="54">
        <f t="shared" ref="AN9:AN16" si="15">+$E9*(1-AM9)</f>
        <v>97039.8</v>
      </c>
      <c r="AO9" s="22">
        <f t="shared" ref="AO9:AO10" si="16">$AB$2*(2-AN9/MIN(AN$9:AN$16))</f>
        <v>72.47410109943138</v>
      </c>
      <c r="AP9" s="22">
        <f t="shared" ref="AP9:AP16" si="17">$D9+AO9</f>
        <v>82.47410109943138</v>
      </c>
      <c r="AQ9" s="36"/>
      <c r="AR9" s="37">
        <f t="shared" ref="AR9:AR16" si="18">+$C9/$C$27*AQ9</f>
        <v>0</v>
      </c>
      <c r="AS9" s="38">
        <f>+AP9*AR9</f>
        <v>0</v>
      </c>
    </row>
    <row r="10" spans="1:45" s="3" customFormat="1" ht="35.1" customHeight="1" x14ac:dyDescent="0.15">
      <c r="A10" s="115"/>
      <c r="B10" s="63" t="s">
        <v>22</v>
      </c>
      <c r="C10" s="26">
        <v>104310</v>
      </c>
      <c r="D10" s="27">
        <v>0</v>
      </c>
      <c r="E10" s="28">
        <v>94542.3</v>
      </c>
      <c r="F10" s="29">
        <f t="shared" ref="F10:F16" si="19">$AB$2*(2-E10/MIN(E$9:E$16))</f>
        <v>74.726743133979767</v>
      </c>
      <c r="G10" s="75">
        <f t="shared" ref="G10:G16" si="20">D10+F10</f>
        <v>74.726743133979767</v>
      </c>
      <c r="H10" s="48"/>
      <c r="I10" s="40">
        <f t="shared" si="0"/>
        <v>0</v>
      </c>
      <c r="J10" s="41">
        <f t="shared" si="1"/>
        <v>0</v>
      </c>
      <c r="K10" s="55"/>
      <c r="L10" s="56">
        <f>+$E10*(1-K10)</f>
        <v>94542.3</v>
      </c>
      <c r="M10" s="29">
        <f>$AB$2*(2-L10/MIN(L$9:L$16))</f>
        <v>74.726743133979767</v>
      </c>
      <c r="N10" s="29">
        <f>$D10+M10</f>
        <v>74.726743133979767</v>
      </c>
      <c r="O10" s="49"/>
      <c r="P10" s="40">
        <f t="shared" si="2"/>
        <v>0</v>
      </c>
      <c r="Q10" s="41">
        <f t="shared" ref="Q10:Q16" si="21">+N10*P10</f>
        <v>0</v>
      </c>
      <c r="R10" s="55"/>
      <c r="S10" s="56">
        <f t="shared" si="3"/>
        <v>94542.3</v>
      </c>
      <c r="T10" s="29">
        <f t="shared" si="4"/>
        <v>74.726743133979767</v>
      </c>
      <c r="U10" s="29">
        <f t="shared" si="5"/>
        <v>74.726743133979767</v>
      </c>
      <c r="V10" s="72"/>
      <c r="W10" s="40">
        <f t="shared" si="6"/>
        <v>0</v>
      </c>
      <c r="X10" s="41">
        <f t="shared" ref="X10:X16" si="22">+U10*W10</f>
        <v>0</v>
      </c>
      <c r="Y10" s="55"/>
      <c r="Z10" s="56">
        <f t="shared" si="7"/>
        <v>94542.3</v>
      </c>
      <c r="AA10" s="29">
        <f t="shared" si="8"/>
        <v>74.726743133979767</v>
      </c>
      <c r="AB10" s="29">
        <f t="shared" si="9"/>
        <v>74.726743133979767</v>
      </c>
      <c r="AC10" s="72"/>
      <c r="AD10" s="40">
        <f t="shared" si="10"/>
        <v>0</v>
      </c>
      <c r="AE10" s="41">
        <f t="shared" ref="AE10:AE26" si="23">+AB10*AD10</f>
        <v>0</v>
      </c>
      <c r="AF10" s="55"/>
      <c r="AG10" s="56">
        <f t="shared" si="11"/>
        <v>94542.3</v>
      </c>
      <c r="AH10" s="29">
        <f t="shared" si="12"/>
        <v>59.713916422415366</v>
      </c>
      <c r="AI10" s="29">
        <f t="shared" si="13"/>
        <v>59.713916422415366</v>
      </c>
      <c r="AJ10" s="72"/>
      <c r="AK10" s="40">
        <f t="shared" si="14"/>
        <v>0</v>
      </c>
      <c r="AL10" s="41">
        <f t="shared" ref="AL10:AL16" si="24">+AI10*AK10</f>
        <v>0</v>
      </c>
      <c r="AM10" s="55"/>
      <c r="AN10" s="56">
        <f t="shared" si="15"/>
        <v>94542.3</v>
      </c>
      <c r="AO10" s="29">
        <f t="shared" si="16"/>
        <v>74.726743133979767</v>
      </c>
      <c r="AP10" s="29">
        <f t="shared" si="17"/>
        <v>74.726743133979767</v>
      </c>
      <c r="AQ10" s="72"/>
      <c r="AR10" s="40">
        <f t="shared" si="18"/>
        <v>0</v>
      </c>
      <c r="AS10" s="41">
        <f t="shared" ref="AS10:AS16" si="25">+AP10*AR10</f>
        <v>0</v>
      </c>
    </row>
    <row r="11" spans="1:45" s="3" customFormat="1" ht="35.1" customHeight="1" x14ac:dyDescent="0.15">
      <c r="A11" s="115"/>
      <c r="B11" s="64" t="s">
        <v>23</v>
      </c>
      <c r="C11" s="26">
        <v>104310</v>
      </c>
      <c r="D11" s="32">
        <v>10</v>
      </c>
      <c r="E11" s="28">
        <v>96353.1</v>
      </c>
      <c r="F11" s="29">
        <f t="shared" si="19"/>
        <v>73.093476188570264</v>
      </c>
      <c r="G11" s="75">
        <f t="shared" si="20"/>
        <v>83.093476188570264</v>
      </c>
      <c r="H11" s="48"/>
      <c r="I11" s="40">
        <f t="shared" si="0"/>
        <v>0</v>
      </c>
      <c r="J11" s="41">
        <f t="shared" si="1"/>
        <v>0</v>
      </c>
      <c r="K11" s="55"/>
      <c r="L11" s="56">
        <f>+$E11*(1-K11)</f>
        <v>96353.1</v>
      </c>
      <c r="M11" s="29">
        <f>$AB$2*(2-L11/MIN(L$9:L$16))</f>
        <v>73.093476188570264</v>
      </c>
      <c r="N11" s="29">
        <f>$D11+M11</f>
        <v>83.093476188570264</v>
      </c>
      <c r="O11" s="49"/>
      <c r="P11" s="40">
        <f t="shared" si="2"/>
        <v>0</v>
      </c>
      <c r="Q11" s="41">
        <f t="shared" si="21"/>
        <v>0</v>
      </c>
      <c r="R11" s="90">
        <v>5.0000000000000001E-3</v>
      </c>
      <c r="S11" s="91">
        <f t="shared" si="3"/>
        <v>95871.334500000012</v>
      </c>
      <c r="T11" s="81">
        <f>$AB$2*(2-S11/MIN(S$9:S$16))</f>
        <v>73.528008807627415</v>
      </c>
      <c r="U11" s="81">
        <f t="shared" ref="U11:U19" si="26">$D11+T11</f>
        <v>83.528008807627415</v>
      </c>
      <c r="V11" s="39">
        <v>1</v>
      </c>
      <c r="W11" s="40">
        <f t="shared" si="6"/>
        <v>0.85081566068515502</v>
      </c>
      <c r="X11" s="41">
        <f t="shared" si="22"/>
        <v>71.066937999376961</v>
      </c>
      <c r="Y11" s="89"/>
      <c r="Z11" s="56">
        <f t="shared" si="7"/>
        <v>96353.1</v>
      </c>
      <c r="AA11" s="29">
        <f>$AB$2*(2-Z11/MIN(Z$9:Z$16))</f>
        <v>73.093476188570264</v>
      </c>
      <c r="AB11" s="29">
        <f t="shared" si="9"/>
        <v>83.093476188570264</v>
      </c>
      <c r="AC11" s="39"/>
      <c r="AD11" s="40">
        <f t="shared" si="10"/>
        <v>0</v>
      </c>
      <c r="AE11" s="41">
        <f t="shared" si="23"/>
        <v>0</v>
      </c>
      <c r="AF11" s="89"/>
      <c r="AG11" s="56">
        <f t="shared" si="11"/>
        <v>96353.1</v>
      </c>
      <c r="AH11" s="29">
        <f>$AB$2*(2-AG11/MIN(AG$9:AG$16))</f>
        <v>57.793103832259533</v>
      </c>
      <c r="AI11" s="29">
        <f t="shared" si="13"/>
        <v>67.793103832259533</v>
      </c>
      <c r="AJ11" s="39"/>
      <c r="AK11" s="40">
        <f t="shared" si="14"/>
        <v>0</v>
      </c>
      <c r="AL11" s="41">
        <f t="shared" si="24"/>
        <v>0</v>
      </c>
      <c r="AM11" s="89"/>
      <c r="AN11" s="56">
        <f t="shared" si="15"/>
        <v>96353.1</v>
      </c>
      <c r="AO11" s="29">
        <f>$AB$2*(2-AN11/MIN(AN$9:AN$16))</f>
        <v>73.093476188570264</v>
      </c>
      <c r="AP11" s="29">
        <f t="shared" si="17"/>
        <v>83.093476188570264</v>
      </c>
      <c r="AQ11" s="39"/>
      <c r="AR11" s="40">
        <f t="shared" si="18"/>
        <v>0</v>
      </c>
      <c r="AS11" s="41">
        <f t="shared" si="25"/>
        <v>0</v>
      </c>
    </row>
    <row r="12" spans="1:45" s="3" customFormat="1" ht="35.1" customHeight="1" x14ac:dyDescent="0.15">
      <c r="A12" s="115"/>
      <c r="B12" s="64" t="s">
        <v>24</v>
      </c>
      <c r="C12" s="26">
        <v>104310</v>
      </c>
      <c r="D12" s="32">
        <v>10</v>
      </c>
      <c r="E12" s="28">
        <v>99630</v>
      </c>
      <c r="F12" s="29">
        <f t="shared" si="19"/>
        <v>70.137847486663688</v>
      </c>
      <c r="G12" s="75">
        <f t="shared" si="20"/>
        <v>80.137847486663688</v>
      </c>
      <c r="H12" s="67"/>
      <c r="I12" s="68">
        <f t="shared" si="0"/>
        <v>0</v>
      </c>
      <c r="J12" s="69">
        <f t="shared" ref="J12:J16" si="27">+G12*I12</f>
        <v>0</v>
      </c>
      <c r="K12" s="70"/>
      <c r="L12" s="71">
        <f t="shared" ref="L12:L16" si="28">+$E12*(1-K12)</f>
        <v>99630</v>
      </c>
      <c r="M12" s="34">
        <f t="shared" ref="M12:M16" si="29">$AB$2*(2-L12/MIN(L$9:L$16))</f>
        <v>70.137847486663688</v>
      </c>
      <c r="N12" s="34">
        <f t="shared" ref="N12:N16" si="30">$D12+M12</f>
        <v>80.137847486663688</v>
      </c>
      <c r="O12" s="72"/>
      <c r="P12" s="68">
        <f t="shared" si="2"/>
        <v>0</v>
      </c>
      <c r="Q12" s="69">
        <f t="shared" si="21"/>
        <v>0</v>
      </c>
      <c r="R12" s="70"/>
      <c r="S12" s="71">
        <f t="shared" si="3"/>
        <v>99630</v>
      </c>
      <c r="T12" s="34">
        <f t="shared" ref="T12:T16" si="31">$AB$2*(2-S12/MIN(S$9:S$16))</f>
        <v>70.137847486663688</v>
      </c>
      <c r="U12" s="34">
        <f t="shared" ref="U12:U16" si="32">$D12+T12</f>
        <v>80.137847486663688</v>
      </c>
      <c r="V12" s="72"/>
      <c r="W12" s="68">
        <f t="shared" si="6"/>
        <v>0</v>
      </c>
      <c r="X12" s="69">
        <f t="shared" si="22"/>
        <v>0</v>
      </c>
      <c r="Y12" s="97">
        <v>4.4900000000000002E-2</v>
      </c>
      <c r="Z12" s="94">
        <f t="shared" si="7"/>
        <v>95156.612999999998</v>
      </c>
      <c r="AA12" s="95">
        <f t="shared" ref="AA12:AA16" si="33">$AB$2*(2-Z12/MIN(Z$9:Z$16))</f>
        <v>74.172658134512503</v>
      </c>
      <c r="AB12" s="95">
        <f t="shared" si="9"/>
        <v>84.172658134512503</v>
      </c>
      <c r="AC12" s="39">
        <v>1</v>
      </c>
      <c r="AD12" s="68">
        <f t="shared" si="10"/>
        <v>0.85081566068515502</v>
      </c>
      <c r="AE12" s="69">
        <f t="shared" si="23"/>
        <v>71.615415742340943</v>
      </c>
      <c r="AF12" s="96"/>
      <c r="AG12" s="71">
        <f t="shared" si="11"/>
        <v>99630</v>
      </c>
      <c r="AH12" s="34">
        <f t="shared" ref="AH12:AH16" si="34">$AB$2*(2-AG12/MIN(AG$9:AG$16))</f>
        <v>54.317120412399987</v>
      </c>
      <c r="AI12" s="34">
        <f t="shared" si="13"/>
        <v>64.317120412399987</v>
      </c>
      <c r="AJ12" s="39"/>
      <c r="AK12" s="68">
        <f t="shared" si="14"/>
        <v>0</v>
      </c>
      <c r="AL12" s="69">
        <f t="shared" si="24"/>
        <v>0</v>
      </c>
      <c r="AM12" s="96"/>
      <c r="AN12" s="71">
        <f t="shared" si="15"/>
        <v>99630</v>
      </c>
      <c r="AO12" s="34">
        <f t="shared" ref="AO12:AO16" si="35">$AB$2*(2-AN12/MIN(AN$9:AN$16))</f>
        <v>70.137847486663688</v>
      </c>
      <c r="AP12" s="34">
        <f t="shared" si="17"/>
        <v>80.137847486663688</v>
      </c>
      <c r="AQ12" s="39"/>
      <c r="AR12" s="68">
        <f t="shared" si="18"/>
        <v>0</v>
      </c>
      <c r="AS12" s="69">
        <f t="shared" si="25"/>
        <v>0</v>
      </c>
    </row>
    <row r="13" spans="1:45" s="3" customFormat="1" ht="35.1" customHeight="1" x14ac:dyDescent="0.15">
      <c r="A13" s="115"/>
      <c r="B13" s="64" t="s">
        <v>25</v>
      </c>
      <c r="C13" s="26">
        <v>104310</v>
      </c>
      <c r="D13" s="32">
        <v>10</v>
      </c>
      <c r="E13" s="28">
        <v>91288.03</v>
      </c>
      <c r="F13" s="29">
        <f t="shared" si="19"/>
        <v>77.661960508862592</v>
      </c>
      <c r="G13" s="75">
        <f t="shared" si="20"/>
        <v>87.661960508862592</v>
      </c>
      <c r="H13" s="67"/>
      <c r="I13" s="68">
        <f t="shared" si="0"/>
        <v>0</v>
      </c>
      <c r="J13" s="69">
        <f t="shared" si="27"/>
        <v>0</v>
      </c>
      <c r="K13" s="70"/>
      <c r="L13" s="71">
        <f t="shared" si="28"/>
        <v>91288.03</v>
      </c>
      <c r="M13" s="34">
        <f t="shared" si="29"/>
        <v>77.661960508862592</v>
      </c>
      <c r="N13" s="34">
        <f t="shared" si="30"/>
        <v>87.661960508862592</v>
      </c>
      <c r="O13" s="72"/>
      <c r="P13" s="68">
        <f t="shared" si="2"/>
        <v>0</v>
      </c>
      <c r="Q13" s="69">
        <f t="shared" si="21"/>
        <v>0</v>
      </c>
      <c r="R13" s="70"/>
      <c r="S13" s="71">
        <f t="shared" si="3"/>
        <v>91288.03</v>
      </c>
      <c r="T13" s="34">
        <f t="shared" si="31"/>
        <v>77.661960508862592</v>
      </c>
      <c r="U13" s="34">
        <f t="shared" si="32"/>
        <v>87.661960508862592</v>
      </c>
      <c r="V13" s="72"/>
      <c r="W13" s="68">
        <f t="shared" si="6"/>
        <v>0</v>
      </c>
      <c r="X13" s="69">
        <f t="shared" si="22"/>
        <v>0</v>
      </c>
      <c r="Y13" s="70"/>
      <c r="Z13" s="71">
        <f t="shared" si="7"/>
        <v>91288.03</v>
      </c>
      <c r="AA13" s="34">
        <f t="shared" si="33"/>
        <v>77.661960508862592</v>
      </c>
      <c r="AB13" s="34">
        <f t="shared" si="9"/>
        <v>87.661960508862592</v>
      </c>
      <c r="AC13" s="72"/>
      <c r="AD13" s="68">
        <f t="shared" si="10"/>
        <v>0</v>
      </c>
      <c r="AE13" s="69">
        <f t="shared" si="23"/>
        <v>0</v>
      </c>
      <c r="AF13" s="70"/>
      <c r="AG13" s="71">
        <f t="shared" si="11"/>
        <v>91288.03</v>
      </c>
      <c r="AH13" s="34">
        <f t="shared" si="34"/>
        <v>63.165894988665897</v>
      </c>
      <c r="AI13" s="34">
        <f t="shared" si="13"/>
        <v>73.165894988665897</v>
      </c>
      <c r="AJ13" s="72"/>
      <c r="AK13" s="68">
        <f t="shared" si="14"/>
        <v>0</v>
      </c>
      <c r="AL13" s="69">
        <f t="shared" si="24"/>
        <v>0</v>
      </c>
      <c r="AM13" s="70"/>
      <c r="AN13" s="71">
        <f t="shared" si="15"/>
        <v>91288.03</v>
      </c>
      <c r="AO13" s="34">
        <f t="shared" si="35"/>
        <v>77.661960508862592</v>
      </c>
      <c r="AP13" s="34">
        <f t="shared" si="17"/>
        <v>87.661960508862592</v>
      </c>
      <c r="AQ13" s="72"/>
      <c r="AR13" s="68">
        <f t="shared" si="18"/>
        <v>0</v>
      </c>
      <c r="AS13" s="69">
        <f t="shared" si="25"/>
        <v>0</v>
      </c>
    </row>
    <row r="14" spans="1:45" s="3" customFormat="1" ht="35.1" customHeight="1" x14ac:dyDescent="0.15">
      <c r="A14" s="115"/>
      <c r="B14" s="64" t="s">
        <v>42</v>
      </c>
      <c r="C14" s="26">
        <v>104310</v>
      </c>
      <c r="D14" s="32">
        <v>10</v>
      </c>
      <c r="E14" s="28">
        <v>91578.57</v>
      </c>
      <c r="F14" s="29">
        <f t="shared" si="19"/>
        <v>77.399905407073732</v>
      </c>
      <c r="G14" s="75">
        <f t="shared" si="20"/>
        <v>87.399905407073732</v>
      </c>
      <c r="H14" s="67"/>
      <c r="I14" s="68">
        <f t="shared" si="0"/>
        <v>0</v>
      </c>
      <c r="J14" s="69">
        <f t="shared" si="27"/>
        <v>0</v>
      </c>
      <c r="K14" s="70"/>
      <c r="L14" s="71">
        <f t="shared" si="28"/>
        <v>91578.57</v>
      </c>
      <c r="M14" s="34">
        <f t="shared" si="29"/>
        <v>77.399905407073732</v>
      </c>
      <c r="N14" s="34">
        <f t="shared" si="30"/>
        <v>87.399905407073732</v>
      </c>
      <c r="O14" s="72"/>
      <c r="P14" s="68">
        <f t="shared" si="2"/>
        <v>0</v>
      </c>
      <c r="Q14" s="69">
        <f t="shared" si="21"/>
        <v>0</v>
      </c>
      <c r="R14" s="70"/>
      <c r="S14" s="71">
        <f t="shared" si="3"/>
        <v>91578.57</v>
      </c>
      <c r="T14" s="34">
        <f t="shared" si="31"/>
        <v>77.399905407073732</v>
      </c>
      <c r="U14" s="34">
        <f t="shared" si="32"/>
        <v>87.399905407073732</v>
      </c>
      <c r="V14" s="72"/>
      <c r="W14" s="68">
        <f t="shared" si="6"/>
        <v>0</v>
      </c>
      <c r="X14" s="69">
        <f t="shared" si="22"/>
        <v>0</v>
      </c>
      <c r="Y14" s="70"/>
      <c r="Z14" s="71">
        <f t="shared" si="7"/>
        <v>91578.57</v>
      </c>
      <c r="AA14" s="34">
        <f t="shared" si="33"/>
        <v>77.399905407073732</v>
      </c>
      <c r="AB14" s="34">
        <f t="shared" si="9"/>
        <v>87.399905407073732</v>
      </c>
      <c r="AC14" s="72"/>
      <c r="AD14" s="68">
        <f t="shared" si="10"/>
        <v>0</v>
      </c>
      <c r="AE14" s="69">
        <f t="shared" si="23"/>
        <v>0</v>
      </c>
      <c r="AF14" s="70"/>
      <c r="AG14" s="71">
        <f t="shared" si="11"/>
        <v>91578.57</v>
      </c>
      <c r="AH14" s="34">
        <f t="shared" si="34"/>
        <v>62.857703642330627</v>
      </c>
      <c r="AI14" s="34">
        <f t="shared" si="13"/>
        <v>72.85770364233062</v>
      </c>
      <c r="AJ14" s="72"/>
      <c r="AK14" s="68">
        <f t="shared" si="14"/>
        <v>0</v>
      </c>
      <c r="AL14" s="69">
        <f t="shared" si="24"/>
        <v>0</v>
      </c>
      <c r="AM14" s="70"/>
      <c r="AN14" s="71">
        <f t="shared" si="15"/>
        <v>91578.57</v>
      </c>
      <c r="AO14" s="34">
        <f t="shared" si="35"/>
        <v>77.399905407073732</v>
      </c>
      <c r="AP14" s="34">
        <f t="shared" si="17"/>
        <v>87.399905407073732</v>
      </c>
      <c r="AQ14" s="72"/>
      <c r="AR14" s="68">
        <f t="shared" si="18"/>
        <v>0</v>
      </c>
      <c r="AS14" s="69">
        <f t="shared" si="25"/>
        <v>0</v>
      </c>
    </row>
    <row r="15" spans="1:45" s="3" customFormat="1" ht="35.1" customHeight="1" x14ac:dyDescent="0.15">
      <c r="A15" s="115"/>
      <c r="B15" s="64" t="s">
        <v>26</v>
      </c>
      <c r="C15" s="26">
        <v>104310</v>
      </c>
      <c r="D15" s="32">
        <v>15</v>
      </c>
      <c r="E15" s="73">
        <v>88695.85</v>
      </c>
      <c r="F15" s="81">
        <f t="shared" si="19"/>
        <v>80</v>
      </c>
      <c r="G15" s="82">
        <f t="shared" si="20"/>
        <v>95</v>
      </c>
      <c r="H15" s="67">
        <v>1</v>
      </c>
      <c r="I15" s="68">
        <f t="shared" si="0"/>
        <v>0.85081566068515502</v>
      </c>
      <c r="J15" s="69">
        <f t="shared" si="27"/>
        <v>80.827487765089728</v>
      </c>
      <c r="K15" s="70"/>
      <c r="L15" s="71">
        <f t="shared" si="28"/>
        <v>88695.85</v>
      </c>
      <c r="M15" s="34">
        <f t="shared" si="29"/>
        <v>80</v>
      </c>
      <c r="N15" s="34">
        <f t="shared" si="30"/>
        <v>95</v>
      </c>
      <c r="O15" s="72"/>
      <c r="P15" s="68">
        <f t="shared" si="2"/>
        <v>0</v>
      </c>
      <c r="Q15" s="69">
        <f t="shared" si="21"/>
        <v>0</v>
      </c>
      <c r="R15" s="70"/>
      <c r="S15" s="71">
        <f t="shared" si="3"/>
        <v>88695.85</v>
      </c>
      <c r="T15" s="34">
        <f t="shared" si="31"/>
        <v>80</v>
      </c>
      <c r="U15" s="34">
        <f t="shared" si="32"/>
        <v>95</v>
      </c>
      <c r="V15" s="72"/>
      <c r="W15" s="68">
        <f t="shared" si="6"/>
        <v>0</v>
      </c>
      <c r="X15" s="69">
        <f t="shared" si="22"/>
        <v>0</v>
      </c>
      <c r="Y15" s="70"/>
      <c r="Z15" s="71">
        <f t="shared" si="7"/>
        <v>88695.85</v>
      </c>
      <c r="AA15" s="34">
        <f t="shared" si="33"/>
        <v>80</v>
      </c>
      <c r="AB15" s="34">
        <f t="shared" si="9"/>
        <v>95</v>
      </c>
      <c r="AC15" s="72"/>
      <c r="AD15" s="68">
        <f t="shared" si="10"/>
        <v>0</v>
      </c>
      <c r="AE15" s="69">
        <f t="shared" si="23"/>
        <v>0</v>
      </c>
      <c r="AF15" s="97">
        <v>0.1497</v>
      </c>
      <c r="AG15" s="94">
        <f t="shared" si="11"/>
        <v>75418.081255000012</v>
      </c>
      <c r="AH15" s="95">
        <f t="shared" si="34"/>
        <v>80</v>
      </c>
      <c r="AI15" s="95">
        <f t="shared" si="13"/>
        <v>95</v>
      </c>
      <c r="AJ15" s="39">
        <v>1</v>
      </c>
      <c r="AK15" s="68">
        <f t="shared" si="14"/>
        <v>0.85081566068515502</v>
      </c>
      <c r="AL15" s="69">
        <f t="shared" si="24"/>
        <v>80.827487765089728</v>
      </c>
      <c r="AM15" s="96"/>
      <c r="AN15" s="71">
        <f t="shared" si="15"/>
        <v>88695.85</v>
      </c>
      <c r="AO15" s="34">
        <f t="shared" si="35"/>
        <v>80</v>
      </c>
      <c r="AP15" s="34">
        <f t="shared" si="17"/>
        <v>95</v>
      </c>
      <c r="AQ15" s="39"/>
      <c r="AR15" s="68">
        <f t="shared" si="18"/>
        <v>0</v>
      </c>
      <c r="AS15" s="69">
        <f t="shared" si="25"/>
        <v>0</v>
      </c>
    </row>
    <row r="16" spans="1:45" s="3" customFormat="1" ht="35.1" customHeight="1" x14ac:dyDescent="0.15">
      <c r="A16" s="115"/>
      <c r="B16" s="64" t="s">
        <v>27</v>
      </c>
      <c r="C16" s="31">
        <v>104310</v>
      </c>
      <c r="D16" s="32">
        <v>20</v>
      </c>
      <c r="E16" s="33">
        <v>96479.1</v>
      </c>
      <c r="F16" s="34">
        <f t="shared" si="19"/>
        <v>72.979829383223688</v>
      </c>
      <c r="G16" s="74">
        <f t="shared" si="20"/>
        <v>92.979829383223688</v>
      </c>
      <c r="H16" s="67"/>
      <c r="I16" s="68">
        <f t="shared" si="0"/>
        <v>0</v>
      </c>
      <c r="J16" s="69">
        <f t="shared" si="27"/>
        <v>0</v>
      </c>
      <c r="K16" s="70"/>
      <c r="L16" s="71">
        <f t="shared" si="28"/>
        <v>96479.1</v>
      </c>
      <c r="M16" s="34">
        <f t="shared" si="29"/>
        <v>72.979829383223688</v>
      </c>
      <c r="N16" s="34">
        <f t="shared" si="30"/>
        <v>92.979829383223688</v>
      </c>
      <c r="O16" s="72"/>
      <c r="P16" s="68">
        <f t="shared" si="2"/>
        <v>0</v>
      </c>
      <c r="Q16" s="69">
        <f t="shared" si="21"/>
        <v>0</v>
      </c>
      <c r="R16" s="70"/>
      <c r="S16" s="71">
        <f t="shared" si="3"/>
        <v>96479.1</v>
      </c>
      <c r="T16" s="34">
        <f t="shared" si="31"/>
        <v>72.979829383223688</v>
      </c>
      <c r="U16" s="34">
        <f t="shared" si="32"/>
        <v>92.979829383223688</v>
      </c>
      <c r="V16" s="72"/>
      <c r="W16" s="68">
        <f t="shared" si="6"/>
        <v>0</v>
      </c>
      <c r="X16" s="69">
        <f t="shared" si="22"/>
        <v>0</v>
      </c>
      <c r="Y16" s="70"/>
      <c r="Z16" s="71">
        <f t="shared" si="7"/>
        <v>96479.1</v>
      </c>
      <c r="AA16" s="34">
        <f t="shared" si="33"/>
        <v>72.979829383223688</v>
      </c>
      <c r="AB16" s="34">
        <f t="shared" si="9"/>
        <v>92.979829383223688</v>
      </c>
      <c r="AC16" s="72"/>
      <c r="AD16" s="68">
        <f t="shared" si="10"/>
        <v>0</v>
      </c>
      <c r="AE16" s="69">
        <f t="shared" si="23"/>
        <v>0</v>
      </c>
      <c r="AF16" s="70"/>
      <c r="AG16" s="71">
        <f t="shared" si="11"/>
        <v>96479.1</v>
      </c>
      <c r="AH16" s="34">
        <f t="shared" si="34"/>
        <v>57.659448880658232</v>
      </c>
      <c r="AI16" s="34">
        <f t="shared" si="13"/>
        <v>77.659448880658232</v>
      </c>
      <c r="AJ16" s="72"/>
      <c r="AK16" s="68">
        <f t="shared" si="14"/>
        <v>0</v>
      </c>
      <c r="AL16" s="69">
        <f t="shared" si="24"/>
        <v>0</v>
      </c>
      <c r="AM16" s="97">
        <v>7.4099999999999999E-2</v>
      </c>
      <c r="AN16" s="94">
        <f t="shared" si="15"/>
        <v>89329.998689999993</v>
      </c>
      <c r="AO16" s="95">
        <f t="shared" si="35"/>
        <v>79.428024025926817</v>
      </c>
      <c r="AP16" s="95">
        <f t="shared" si="17"/>
        <v>99.428024025926817</v>
      </c>
      <c r="AQ16" s="39">
        <v>1</v>
      </c>
      <c r="AR16" s="68">
        <f t="shared" si="18"/>
        <v>0.85081566068515502</v>
      </c>
      <c r="AS16" s="69">
        <f t="shared" si="25"/>
        <v>84.594919952238385</v>
      </c>
    </row>
    <row r="17" spans="1:45" s="3" customFormat="1" ht="35.1" customHeight="1" thickBot="1" x14ac:dyDescent="0.2">
      <c r="A17" s="116"/>
      <c r="B17" s="65" t="s">
        <v>30</v>
      </c>
      <c r="C17" s="23">
        <v>104310</v>
      </c>
      <c r="D17" s="117" t="s">
        <v>46</v>
      </c>
      <c r="E17" s="118"/>
      <c r="F17" s="118"/>
      <c r="G17" s="119"/>
      <c r="H17" s="58"/>
      <c r="I17" s="43"/>
      <c r="J17" s="44"/>
      <c r="K17" s="52"/>
      <c r="L17" s="57"/>
      <c r="M17" s="25"/>
      <c r="N17" s="25"/>
      <c r="O17" s="50"/>
      <c r="P17" s="43"/>
      <c r="Q17" s="44"/>
      <c r="R17" s="52"/>
      <c r="S17" s="57"/>
      <c r="T17" s="25"/>
      <c r="U17" s="25"/>
      <c r="V17" s="50"/>
      <c r="W17" s="43"/>
      <c r="X17" s="44"/>
      <c r="Y17" s="52"/>
      <c r="Z17" s="57"/>
      <c r="AA17" s="25"/>
      <c r="AB17" s="25"/>
      <c r="AC17" s="50"/>
      <c r="AD17" s="43"/>
      <c r="AE17" s="44"/>
      <c r="AF17" s="52"/>
      <c r="AG17" s="57"/>
      <c r="AH17" s="25"/>
      <c r="AI17" s="25"/>
      <c r="AJ17" s="50"/>
      <c r="AK17" s="43"/>
      <c r="AL17" s="44"/>
      <c r="AM17" s="52"/>
      <c r="AN17" s="57"/>
      <c r="AO17" s="25"/>
      <c r="AP17" s="25"/>
      <c r="AQ17" s="50"/>
      <c r="AR17" s="43"/>
      <c r="AS17" s="44"/>
    </row>
    <row r="18" spans="1:45" s="3" customFormat="1" ht="35.1" customHeight="1" x14ac:dyDescent="0.15">
      <c r="A18" s="114" t="s">
        <v>28</v>
      </c>
      <c r="B18" s="62" t="s">
        <v>21</v>
      </c>
      <c r="C18" s="19">
        <v>18290</v>
      </c>
      <c r="D18" s="20">
        <v>10</v>
      </c>
      <c r="E18" s="79">
        <v>15143.38</v>
      </c>
      <c r="F18" s="76">
        <f t="shared" ref="F18:F26" si="36">$AB$2*(2-E18/MIN(E$18:E$26))</f>
        <v>75.376473875384193</v>
      </c>
      <c r="G18" s="22">
        <f t="shared" ref="G18:G19" si="37">D18+F18</f>
        <v>85.376473875384193</v>
      </c>
      <c r="H18" s="47"/>
      <c r="I18" s="37">
        <f t="shared" ref="I18:I26" si="38">+$C18/$C$27*H18</f>
        <v>0</v>
      </c>
      <c r="J18" s="38">
        <f t="shared" si="1"/>
        <v>0</v>
      </c>
      <c r="K18" s="86">
        <v>0.17100000000000001</v>
      </c>
      <c r="L18" s="87">
        <f t="shared" ref="L18:L19" si="39">+$E18*(1-K18)</f>
        <v>12553.862019999999</v>
      </c>
      <c r="M18" s="88">
        <f t="shared" ref="M18:M26" si="40">$AB$2*(2-L18/MIN(L$18:L$26))</f>
        <v>80</v>
      </c>
      <c r="N18" s="88">
        <f t="shared" ref="N18:N19" si="41">$D18+M18</f>
        <v>90</v>
      </c>
      <c r="O18" s="36">
        <v>1</v>
      </c>
      <c r="P18" s="37">
        <f t="shared" ref="P18:P26" si="42">+$C18/$C$27*O18</f>
        <v>0.14918433931484504</v>
      </c>
      <c r="Q18" s="38">
        <f t="shared" ref="Q18:Q19" si="43">+N18*P18</f>
        <v>13.426590538336054</v>
      </c>
      <c r="R18" s="53"/>
      <c r="S18" s="54">
        <f t="shared" si="3"/>
        <v>15143.38</v>
      </c>
      <c r="T18" s="22">
        <f t="shared" ref="T18:T26" si="44">$AB$2*(2-S18/MIN(S$18:S$26))</f>
        <v>75.376473875384193</v>
      </c>
      <c r="U18" s="22">
        <f t="shared" si="26"/>
        <v>85.376473875384193</v>
      </c>
      <c r="V18" s="51"/>
      <c r="W18" s="37">
        <f t="shared" ref="W18:W26" si="45">+$C18/$C$27*V18</f>
        <v>0</v>
      </c>
      <c r="X18" s="38">
        <f t="shared" ref="X18:X19" si="46">+U18*W18</f>
        <v>0</v>
      </c>
      <c r="Y18" s="53"/>
      <c r="Z18" s="54">
        <f t="shared" si="7"/>
        <v>15143.38</v>
      </c>
      <c r="AA18" s="22">
        <f t="shared" ref="AA18:AA26" si="47">$AB$2*(2-Z18/MIN(Z$18:Z$26))</f>
        <v>75.376473875384193</v>
      </c>
      <c r="AB18" s="22">
        <f t="shared" si="9"/>
        <v>85.376473875384193</v>
      </c>
      <c r="AC18" s="51"/>
      <c r="AD18" s="37">
        <f t="shared" ref="AD18:AD26" si="48">+$C18/$C$27*AC18</f>
        <v>0</v>
      </c>
      <c r="AE18" s="38">
        <f t="shared" si="23"/>
        <v>0</v>
      </c>
      <c r="AF18" s="53"/>
      <c r="AG18" s="54">
        <f t="shared" ref="AG18:AG26" si="49">+$E18*(1-AF18)</f>
        <v>15143.38</v>
      </c>
      <c r="AH18" s="22">
        <f t="shared" ref="AH18:AH26" si="50">$AB$2*(2-AG18/MIN(AG$18:AG$26))</f>
        <v>75.376473875384193</v>
      </c>
      <c r="AI18" s="22">
        <f t="shared" ref="AI18:AI26" si="51">$D18+AH18</f>
        <v>85.376473875384193</v>
      </c>
      <c r="AJ18" s="51"/>
      <c r="AK18" s="37">
        <f t="shared" ref="AK18:AK26" si="52">+$C18/$C$27*AJ18</f>
        <v>0</v>
      </c>
      <c r="AL18" s="38">
        <f t="shared" ref="AL18:AL26" si="53">+AI18*AK18</f>
        <v>0</v>
      </c>
      <c r="AM18" s="53"/>
      <c r="AN18" s="54">
        <f t="shared" ref="AN18:AN24" si="54">+$E18*(1-AM18)</f>
        <v>15143.38</v>
      </c>
      <c r="AO18" s="22">
        <f t="shared" ref="AO18:AO26" si="55">$AB$2*(2-AN18/MIN(AN$18:AN$26))</f>
        <v>75.376473875384193</v>
      </c>
      <c r="AP18" s="22">
        <f t="shared" ref="AP18:AP24" si="56">$D18+AO18</f>
        <v>85.376473875384193</v>
      </c>
      <c r="AQ18" s="51"/>
      <c r="AR18" s="37">
        <f t="shared" ref="AR18:AR26" si="57">+$C18/$C$27*AQ18</f>
        <v>0</v>
      </c>
      <c r="AS18" s="38">
        <f t="shared" ref="AS18:AS26" si="58">+AP18*AR18</f>
        <v>0</v>
      </c>
    </row>
    <row r="19" spans="1:45" s="3" customFormat="1" ht="35.1" customHeight="1" x14ac:dyDescent="0.15">
      <c r="A19" s="115"/>
      <c r="B19" s="63" t="s">
        <v>22</v>
      </c>
      <c r="C19" s="26">
        <v>18290</v>
      </c>
      <c r="D19" s="27">
        <v>5</v>
      </c>
      <c r="E19" s="80">
        <v>17520.86</v>
      </c>
      <c r="F19" s="77">
        <f t="shared" si="36"/>
        <v>62.090751606594026</v>
      </c>
      <c r="G19" s="29">
        <f t="shared" si="37"/>
        <v>67.090751606594026</v>
      </c>
      <c r="H19" s="48"/>
      <c r="I19" s="40">
        <f t="shared" si="38"/>
        <v>0</v>
      </c>
      <c r="J19" s="41">
        <f t="shared" ref="J19:J26" si="59">+G19*I19</f>
        <v>0</v>
      </c>
      <c r="K19" s="55"/>
      <c r="L19" s="56">
        <f t="shared" si="39"/>
        <v>17520.86</v>
      </c>
      <c r="M19" s="29">
        <f t="shared" si="40"/>
        <v>48.347601895978123</v>
      </c>
      <c r="N19" s="29">
        <f t="shared" si="41"/>
        <v>53.347601895978123</v>
      </c>
      <c r="O19" s="49"/>
      <c r="P19" s="40">
        <f t="shared" si="42"/>
        <v>0</v>
      </c>
      <c r="Q19" s="41">
        <f t="shared" si="43"/>
        <v>0</v>
      </c>
      <c r="R19" s="55"/>
      <c r="S19" s="56">
        <f t="shared" si="3"/>
        <v>17520.86</v>
      </c>
      <c r="T19" s="29">
        <f t="shared" si="44"/>
        <v>62.090751606594026</v>
      </c>
      <c r="U19" s="29">
        <f t="shared" si="26"/>
        <v>67.090751606594026</v>
      </c>
      <c r="V19" s="49"/>
      <c r="W19" s="40">
        <f t="shared" si="45"/>
        <v>0</v>
      </c>
      <c r="X19" s="41">
        <f t="shared" si="46"/>
        <v>0</v>
      </c>
      <c r="Y19" s="55"/>
      <c r="Z19" s="56">
        <f t="shared" si="7"/>
        <v>17520.86</v>
      </c>
      <c r="AA19" s="29">
        <f t="shared" si="47"/>
        <v>62.090751606594026</v>
      </c>
      <c r="AB19" s="29">
        <f t="shared" si="9"/>
        <v>67.090751606594026</v>
      </c>
      <c r="AC19" s="49"/>
      <c r="AD19" s="40">
        <f t="shared" si="48"/>
        <v>0</v>
      </c>
      <c r="AE19" s="41">
        <f t="shared" si="23"/>
        <v>0</v>
      </c>
      <c r="AF19" s="55"/>
      <c r="AG19" s="56">
        <f t="shared" si="49"/>
        <v>17520.86</v>
      </c>
      <c r="AH19" s="29">
        <f t="shared" si="50"/>
        <v>62.090751606594026</v>
      </c>
      <c r="AI19" s="29">
        <f t="shared" si="51"/>
        <v>67.090751606594026</v>
      </c>
      <c r="AJ19" s="49"/>
      <c r="AK19" s="40">
        <f t="shared" si="52"/>
        <v>0</v>
      </c>
      <c r="AL19" s="41">
        <f t="shared" si="53"/>
        <v>0</v>
      </c>
      <c r="AM19" s="55"/>
      <c r="AN19" s="56">
        <f t="shared" si="54"/>
        <v>17520.86</v>
      </c>
      <c r="AO19" s="29">
        <f t="shared" si="55"/>
        <v>62.090751606594026</v>
      </c>
      <c r="AP19" s="29">
        <f t="shared" si="56"/>
        <v>67.090751606594026</v>
      </c>
      <c r="AQ19" s="49"/>
      <c r="AR19" s="40">
        <f t="shared" si="57"/>
        <v>0</v>
      </c>
      <c r="AS19" s="41">
        <f t="shared" si="58"/>
        <v>0</v>
      </c>
    </row>
    <row r="20" spans="1:45" s="3" customFormat="1" ht="35.1" customHeight="1" x14ac:dyDescent="0.15">
      <c r="A20" s="115"/>
      <c r="B20" s="64" t="s">
        <v>23</v>
      </c>
      <c r="C20" s="26">
        <v>18290</v>
      </c>
      <c r="D20" s="32">
        <v>10</v>
      </c>
      <c r="E20" s="80">
        <v>17727.68</v>
      </c>
      <c r="F20" s="78">
        <f t="shared" si="36"/>
        <v>60.935009779267943</v>
      </c>
      <c r="G20" s="34">
        <f t="shared" ref="G20:G26" si="60">D20+F20</f>
        <v>70.935009779267943</v>
      </c>
      <c r="H20" s="67"/>
      <c r="I20" s="68">
        <f t="shared" si="38"/>
        <v>0</v>
      </c>
      <c r="J20" s="69">
        <f t="shared" si="59"/>
        <v>0</v>
      </c>
      <c r="K20" s="70"/>
      <c r="L20" s="71">
        <f t="shared" ref="L20:L26" si="61">+$E20*(1-K20)</f>
        <v>17727.68</v>
      </c>
      <c r="M20" s="34">
        <f t="shared" si="40"/>
        <v>47.029632973455278</v>
      </c>
      <c r="N20" s="34">
        <f t="shared" ref="N20:N26" si="62">$D20+M20</f>
        <v>57.029632973455278</v>
      </c>
      <c r="O20" s="72"/>
      <c r="P20" s="68">
        <f t="shared" si="42"/>
        <v>0</v>
      </c>
      <c r="Q20" s="69">
        <f t="shared" ref="Q20:Q26" si="63">+N20*P20</f>
        <v>0</v>
      </c>
      <c r="R20" s="93">
        <v>5.0000000000000001E-3</v>
      </c>
      <c r="S20" s="94">
        <f t="shared" ref="S20:S26" si="64">+$E20*(1-R20)</f>
        <v>17639.0416</v>
      </c>
      <c r="T20" s="95">
        <f t="shared" si="44"/>
        <v>61.430334730371605</v>
      </c>
      <c r="U20" s="95">
        <f t="shared" ref="U20:U26" si="65">$D20+T20</f>
        <v>71.430334730371612</v>
      </c>
      <c r="V20" s="39">
        <v>1</v>
      </c>
      <c r="W20" s="68">
        <f t="shared" si="45"/>
        <v>0.14918433931484504</v>
      </c>
      <c r="X20" s="69">
        <f t="shared" ref="X20:X26" si="66">+U20*W20</f>
        <v>10.656287293788719</v>
      </c>
      <c r="Y20" s="92"/>
      <c r="Z20" s="71">
        <f t="shared" si="7"/>
        <v>17727.68</v>
      </c>
      <c r="AA20" s="34">
        <f t="shared" si="47"/>
        <v>60.935009779267943</v>
      </c>
      <c r="AB20" s="34">
        <f t="shared" si="9"/>
        <v>70.935009779267943</v>
      </c>
      <c r="AC20" s="39"/>
      <c r="AD20" s="68">
        <f t="shared" si="48"/>
        <v>0</v>
      </c>
      <c r="AE20" s="69">
        <f t="shared" si="23"/>
        <v>0</v>
      </c>
      <c r="AF20" s="92"/>
      <c r="AG20" s="71">
        <f t="shared" si="49"/>
        <v>17727.68</v>
      </c>
      <c r="AH20" s="34">
        <f t="shared" si="50"/>
        <v>60.935009779267943</v>
      </c>
      <c r="AI20" s="34">
        <f t="shared" si="51"/>
        <v>70.935009779267943</v>
      </c>
      <c r="AJ20" s="39"/>
      <c r="AK20" s="68">
        <f t="shared" si="52"/>
        <v>0</v>
      </c>
      <c r="AL20" s="69">
        <f t="shared" si="53"/>
        <v>0</v>
      </c>
      <c r="AM20" s="92"/>
      <c r="AN20" s="71">
        <f t="shared" si="54"/>
        <v>17727.68</v>
      </c>
      <c r="AO20" s="34">
        <f t="shared" si="55"/>
        <v>60.935009779267943</v>
      </c>
      <c r="AP20" s="34">
        <f t="shared" si="56"/>
        <v>70.935009779267943</v>
      </c>
      <c r="AQ20" s="39"/>
      <c r="AR20" s="68">
        <f t="shared" si="57"/>
        <v>0</v>
      </c>
      <c r="AS20" s="69">
        <f t="shared" si="58"/>
        <v>0</v>
      </c>
    </row>
    <row r="21" spans="1:45" s="3" customFormat="1" ht="35.1" customHeight="1" x14ac:dyDescent="0.15">
      <c r="A21" s="115"/>
      <c r="B21" s="64" t="s">
        <v>24</v>
      </c>
      <c r="C21" s="26">
        <v>18290</v>
      </c>
      <c r="D21" s="32">
        <v>20</v>
      </c>
      <c r="E21" s="80">
        <v>17840</v>
      </c>
      <c r="F21" s="78">
        <f t="shared" si="36"/>
        <v>60.307348421346738</v>
      </c>
      <c r="G21" s="34">
        <f t="shared" si="60"/>
        <v>80.307348421346745</v>
      </c>
      <c r="H21" s="67"/>
      <c r="I21" s="68">
        <f t="shared" si="38"/>
        <v>0</v>
      </c>
      <c r="J21" s="69">
        <f t="shared" si="59"/>
        <v>0</v>
      </c>
      <c r="K21" s="70"/>
      <c r="L21" s="71">
        <f t="shared" si="61"/>
        <v>17840</v>
      </c>
      <c r="M21" s="34">
        <f t="shared" si="40"/>
        <v>46.313869172189598</v>
      </c>
      <c r="N21" s="34">
        <f t="shared" si="62"/>
        <v>66.313869172189598</v>
      </c>
      <c r="O21" s="72"/>
      <c r="P21" s="68">
        <f t="shared" si="42"/>
        <v>0</v>
      </c>
      <c r="Q21" s="69">
        <f t="shared" si="63"/>
        <v>0</v>
      </c>
      <c r="R21" s="70"/>
      <c r="S21" s="71">
        <f t="shared" si="64"/>
        <v>17840</v>
      </c>
      <c r="T21" s="34">
        <f t="shared" si="44"/>
        <v>60.307348421346738</v>
      </c>
      <c r="U21" s="34">
        <f t="shared" si="65"/>
        <v>80.307348421346745</v>
      </c>
      <c r="V21" s="72"/>
      <c r="W21" s="68">
        <f t="shared" si="45"/>
        <v>0</v>
      </c>
      <c r="X21" s="69">
        <f t="shared" si="66"/>
        <v>0</v>
      </c>
      <c r="Y21" s="97">
        <v>2.46E-2</v>
      </c>
      <c r="Z21" s="94">
        <f t="shared" si="7"/>
        <v>17401.136000000002</v>
      </c>
      <c r="AA21" s="95">
        <f t="shared" si="47"/>
        <v>62.759787650181607</v>
      </c>
      <c r="AB21" s="95">
        <f t="shared" si="9"/>
        <v>82.759787650181607</v>
      </c>
      <c r="AC21" s="39">
        <v>1</v>
      </c>
      <c r="AD21" s="68">
        <f t="shared" si="48"/>
        <v>0.14918433931484504</v>
      </c>
      <c r="AE21" s="69">
        <f t="shared" si="23"/>
        <v>12.346464242429215</v>
      </c>
      <c r="AF21" s="96"/>
      <c r="AG21" s="71">
        <f t="shared" si="49"/>
        <v>17840</v>
      </c>
      <c r="AH21" s="34">
        <f t="shared" si="50"/>
        <v>60.307348421346738</v>
      </c>
      <c r="AI21" s="34">
        <f t="shared" si="51"/>
        <v>80.307348421346745</v>
      </c>
      <c r="AJ21" s="39"/>
      <c r="AK21" s="68">
        <f t="shared" si="52"/>
        <v>0</v>
      </c>
      <c r="AL21" s="69">
        <f t="shared" si="53"/>
        <v>0</v>
      </c>
      <c r="AM21" s="96"/>
      <c r="AN21" s="71">
        <f t="shared" si="54"/>
        <v>17840</v>
      </c>
      <c r="AO21" s="34">
        <f t="shared" si="55"/>
        <v>60.307348421346738</v>
      </c>
      <c r="AP21" s="34">
        <f t="shared" si="56"/>
        <v>80.307348421346745</v>
      </c>
      <c r="AQ21" s="39"/>
      <c r="AR21" s="68">
        <f t="shared" si="57"/>
        <v>0</v>
      </c>
      <c r="AS21" s="69">
        <f t="shared" si="58"/>
        <v>0</v>
      </c>
    </row>
    <row r="22" spans="1:45" s="3" customFormat="1" ht="35.1" customHeight="1" x14ac:dyDescent="0.15">
      <c r="A22" s="115"/>
      <c r="B22" s="64" t="s">
        <v>25</v>
      </c>
      <c r="C22" s="26">
        <v>18290</v>
      </c>
      <c r="D22" s="32">
        <v>10</v>
      </c>
      <c r="E22" s="80">
        <v>17425.27</v>
      </c>
      <c r="F22" s="78">
        <f t="shared" si="36"/>
        <v>62.62492316289466</v>
      </c>
      <c r="G22" s="34">
        <f t="shared" si="60"/>
        <v>72.62492316289466</v>
      </c>
      <c r="H22" s="67"/>
      <c r="I22" s="68">
        <f t="shared" si="38"/>
        <v>0</v>
      </c>
      <c r="J22" s="69">
        <f t="shared" si="59"/>
        <v>0</v>
      </c>
      <c r="K22" s="70"/>
      <c r="L22" s="71">
        <f t="shared" si="61"/>
        <v>17425.27</v>
      </c>
      <c r="M22" s="34">
        <f t="shared" si="40"/>
        <v>48.956753086887908</v>
      </c>
      <c r="N22" s="34">
        <f t="shared" si="62"/>
        <v>58.956753086887908</v>
      </c>
      <c r="O22" s="72"/>
      <c r="P22" s="68">
        <f t="shared" si="42"/>
        <v>0</v>
      </c>
      <c r="Q22" s="69">
        <f t="shared" si="63"/>
        <v>0</v>
      </c>
      <c r="R22" s="70"/>
      <c r="S22" s="71">
        <f t="shared" si="64"/>
        <v>17425.27</v>
      </c>
      <c r="T22" s="34">
        <f t="shared" si="44"/>
        <v>62.62492316289466</v>
      </c>
      <c r="U22" s="34">
        <f t="shared" si="65"/>
        <v>72.62492316289466</v>
      </c>
      <c r="V22" s="72"/>
      <c r="W22" s="68">
        <f t="shared" si="45"/>
        <v>0</v>
      </c>
      <c r="X22" s="69">
        <f t="shared" si="66"/>
        <v>0</v>
      </c>
      <c r="Y22" s="70"/>
      <c r="Z22" s="71">
        <f t="shared" si="7"/>
        <v>17425.27</v>
      </c>
      <c r="AA22" s="34">
        <f t="shared" si="47"/>
        <v>62.62492316289466</v>
      </c>
      <c r="AB22" s="34">
        <f t="shared" si="9"/>
        <v>72.62492316289466</v>
      </c>
      <c r="AC22" s="72"/>
      <c r="AD22" s="68">
        <f t="shared" si="48"/>
        <v>0</v>
      </c>
      <c r="AE22" s="69">
        <f t="shared" si="23"/>
        <v>0</v>
      </c>
      <c r="AF22" s="70"/>
      <c r="AG22" s="71">
        <f t="shared" si="49"/>
        <v>17425.27</v>
      </c>
      <c r="AH22" s="34">
        <f t="shared" si="50"/>
        <v>62.62492316289466</v>
      </c>
      <c r="AI22" s="34">
        <f t="shared" si="51"/>
        <v>72.62492316289466</v>
      </c>
      <c r="AJ22" s="72"/>
      <c r="AK22" s="68">
        <f t="shared" si="52"/>
        <v>0</v>
      </c>
      <c r="AL22" s="69">
        <f t="shared" si="53"/>
        <v>0</v>
      </c>
      <c r="AM22" s="70"/>
      <c r="AN22" s="71">
        <f t="shared" si="54"/>
        <v>17425.27</v>
      </c>
      <c r="AO22" s="34">
        <f t="shared" si="55"/>
        <v>62.62492316289466</v>
      </c>
      <c r="AP22" s="34">
        <f t="shared" si="56"/>
        <v>72.62492316289466</v>
      </c>
      <c r="AQ22" s="72"/>
      <c r="AR22" s="68">
        <f t="shared" si="57"/>
        <v>0</v>
      </c>
      <c r="AS22" s="69">
        <f t="shared" si="58"/>
        <v>0</v>
      </c>
    </row>
    <row r="23" spans="1:45" s="3" customFormat="1" ht="35.1" customHeight="1" x14ac:dyDescent="0.15">
      <c r="A23" s="115"/>
      <c r="B23" s="64" t="s">
        <v>29</v>
      </c>
      <c r="C23" s="26">
        <v>18290</v>
      </c>
      <c r="D23" s="32">
        <v>20</v>
      </c>
      <c r="E23" s="80">
        <v>14351</v>
      </c>
      <c r="F23" s="78">
        <f t="shared" si="36"/>
        <v>79.80441464096117</v>
      </c>
      <c r="G23" s="34">
        <f t="shared" si="60"/>
        <v>99.80441464096117</v>
      </c>
      <c r="H23" s="67"/>
      <c r="I23" s="68">
        <f t="shared" si="38"/>
        <v>0</v>
      </c>
      <c r="J23" s="69">
        <f t="shared" si="59"/>
        <v>0</v>
      </c>
      <c r="K23" s="70"/>
      <c r="L23" s="71">
        <f t="shared" si="61"/>
        <v>14351</v>
      </c>
      <c r="M23" s="34">
        <f t="shared" si="40"/>
        <v>68.5476646014626</v>
      </c>
      <c r="N23" s="34">
        <f t="shared" si="62"/>
        <v>88.5476646014626</v>
      </c>
      <c r="O23" s="72"/>
      <c r="P23" s="68">
        <f t="shared" si="42"/>
        <v>0</v>
      </c>
      <c r="Q23" s="69">
        <f t="shared" si="63"/>
        <v>0</v>
      </c>
      <c r="R23" s="70"/>
      <c r="S23" s="71">
        <f t="shared" si="64"/>
        <v>14351</v>
      </c>
      <c r="T23" s="34">
        <f t="shared" si="44"/>
        <v>79.80441464096117</v>
      </c>
      <c r="U23" s="34">
        <f t="shared" si="65"/>
        <v>99.80441464096117</v>
      </c>
      <c r="V23" s="72"/>
      <c r="W23" s="68">
        <f t="shared" si="45"/>
        <v>0</v>
      </c>
      <c r="X23" s="69">
        <f t="shared" si="66"/>
        <v>0</v>
      </c>
      <c r="Y23" s="70"/>
      <c r="Z23" s="71">
        <f t="shared" si="7"/>
        <v>14351</v>
      </c>
      <c r="AA23" s="34">
        <f t="shared" si="47"/>
        <v>79.80441464096117</v>
      </c>
      <c r="AB23" s="34">
        <f t="shared" si="9"/>
        <v>99.80441464096117</v>
      </c>
      <c r="AC23" s="72"/>
      <c r="AD23" s="68">
        <f t="shared" si="48"/>
        <v>0</v>
      </c>
      <c r="AE23" s="69">
        <f t="shared" si="23"/>
        <v>0</v>
      </c>
      <c r="AF23" s="70"/>
      <c r="AG23" s="71">
        <f t="shared" si="49"/>
        <v>14351</v>
      </c>
      <c r="AH23" s="34">
        <f t="shared" si="50"/>
        <v>79.80441464096117</v>
      </c>
      <c r="AI23" s="34">
        <f t="shared" si="51"/>
        <v>99.80441464096117</v>
      </c>
      <c r="AJ23" s="72"/>
      <c r="AK23" s="68">
        <f t="shared" si="52"/>
        <v>0</v>
      </c>
      <c r="AL23" s="69">
        <f t="shared" si="53"/>
        <v>0</v>
      </c>
      <c r="AM23" s="70"/>
      <c r="AN23" s="71">
        <f t="shared" si="54"/>
        <v>14351</v>
      </c>
      <c r="AO23" s="34">
        <f t="shared" si="55"/>
        <v>79.80441464096117</v>
      </c>
      <c r="AP23" s="34">
        <f t="shared" si="56"/>
        <v>99.80441464096117</v>
      </c>
      <c r="AQ23" s="72"/>
      <c r="AR23" s="68">
        <f t="shared" si="57"/>
        <v>0</v>
      </c>
      <c r="AS23" s="69">
        <f t="shared" si="58"/>
        <v>0</v>
      </c>
    </row>
    <row r="24" spans="1:45" s="3" customFormat="1" ht="35.1" customHeight="1" x14ac:dyDescent="0.15">
      <c r="A24" s="115"/>
      <c r="B24" s="64" t="s">
        <v>26</v>
      </c>
      <c r="C24" s="26">
        <v>18290</v>
      </c>
      <c r="D24" s="32">
        <v>20</v>
      </c>
      <c r="E24" s="80">
        <v>16565.54</v>
      </c>
      <c r="F24" s="78">
        <f t="shared" si="36"/>
        <v>67.429226040793523</v>
      </c>
      <c r="G24" s="34">
        <f t="shared" si="60"/>
        <v>87.429226040793523</v>
      </c>
      <c r="H24" s="67"/>
      <c r="I24" s="68">
        <f t="shared" si="38"/>
        <v>0</v>
      </c>
      <c r="J24" s="69">
        <f t="shared" si="59"/>
        <v>0</v>
      </c>
      <c r="K24" s="70"/>
      <c r="L24" s="71">
        <f t="shared" si="61"/>
        <v>16565.54</v>
      </c>
      <c r="M24" s="34">
        <f t="shared" si="40"/>
        <v>54.435417731315781</v>
      </c>
      <c r="N24" s="34">
        <f t="shared" si="62"/>
        <v>74.435417731315781</v>
      </c>
      <c r="O24" s="72"/>
      <c r="P24" s="68">
        <f t="shared" si="42"/>
        <v>0</v>
      </c>
      <c r="Q24" s="69">
        <f t="shared" si="63"/>
        <v>0</v>
      </c>
      <c r="R24" s="70"/>
      <c r="S24" s="71">
        <f t="shared" si="64"/>
        <v>16565.54</v>
      </c>
      <c r="T24" s="34">
        <f t="shared" si="44"/>
        <v>67.429226040793523</v>
      </c>
      <c r="U24" s="34">
        <f t="shared" si="65"/>
        <v>87.429226040793523</v>
      </c>
      <c r="V24" s="72"/>
      <c r="W24" s="68">
        <f t="shared" si="45"/>
        <v>0</v>
      </c>
      <c r="X24" s="69">
        <f t="shared" si="66"/>
        <v>0</v>
      </c>
      <c r="Y24" s="70"/>
      <c r="Z24" s="71">
        <f t="shared" si="7"/>
        <v>16565.54</v>
      </c>
      <c r="AA24" s="34">
        <f t="shared" si="47"/>
        <v>67.429226040793523</v>
      </c>
      <c r="AB24" s="34">
        <f t="shared" si="9"/>
        <v>87.429226040793523</v>
      </c>
      <c r="AC24" s="72"/>
      <c r="AD24" s="68">
        <f t="shared" si="48"/>
        <v>0</v>
      </c>
      <c r="AE24" s="69">
        <f t="shared" si="23"/>
        <v>0</v>
      </c>
      <c r="AF24" s="97">
        <v>9.4299999999999995E-2</v>
      </c>
      <c r="AG24" s="94">
        <f t="shared" si="49"/>
        <v>15003.409578000001</v>
      </c>
      <c r="AH24" s="95">
        <f t="shared" si="50"/>
        <v>76.158650025146684</v>
      </c>
      <c r="AI24" s="95">
        <f t="shared" si="51"/>
        <v>96.158650025146684</v>
      </c>
      <c r="AJ24" s="39">
        <v>1</v>
      </c>
      <c r="AK24" s="68">
        <f t="shared" si="52"/>
        <v>0.14918433931484504</v>
      </c>
      <c r="AL24" s="69">
        <f t="shared" si="53"/>
        <v>14.345364673408916</v>
      </c>
      <c r="AM24" s="96"/>
      <c r="AN24" s="71">
        <f t="shared" si="54"/>
        <v>16565.54</v>
      </c>
      <c r="AO24" s="34">
        <f t="shared" si="55"/>
        <v>67.429226040793523</v>
      </c>
      <c r="AP24" s="34">
        <f t="shared" si="56"/>
        <v>87.429226040793523</v>
      </c>
      <c r="AQ24" s="39"/>
      <c r="AR24" s="68">
        <f t="shared" si="57"/>
        <v>0</v>
      </c>
      <c r="AS24" s="69">
        <f t="shared" si="58"/>
        <v>0</v>
      </c>
    </row>
    <row r="25" spans="1:45" s="3" customFormat="1" ht="35.1" customHeight="1" x14ac:dyDescent="0.15">
      <c r="A25" s="115"/>
      <c r="B25" s="64" t="s">
        <v>27</v>
      </c>
      <c r="C25" s="26">
        <v>18290</v>
      </c>
      <c r="D25" s="32">
        <v>20</v>
      </c>
      <c r="E25" s="100">
        <v>17553.939999999999</v>
      </c>
      <c r="F25" s="78">
        <f t="shared" si="36"/>
        <v>61.905895501536747</v>
      </c>
      <c r="G25" s="34">
        <f t="shared" si="60"/>
        <v>81.905895501536747</v>
      </c>
      <c r="H25" s="67"/>
      <c r="I25" s="68">
        <f t="shared" si="38"/>
        <v>0</v>
      </c>
      <c r="J25" s="69">
        <f t="shared" ref="J25" si="67">+G25*I25</f>
        <v>0</v>
      </c>
      <c r="K25" s="70"/>
      <c r="L25" s="71">
        <f t="shared" si="61"/>
        <v>17553.939999999999</v>
      </c>
      <c r="M25" s="34">
        <f t="shared" si="40"/>
        <v>48.136798240833301</v>
      </c>
      <c r="N25" s="34">
        <f t="shared" si="62"/>
        <v>68.136798240833301</v>
      </c>
      <c r="O25" s="72"/>
      <c r="P25" s="68">
        <f t="shared" si="42"/>
        <v>0</v>
      </c>
      <c r="Q25" s="69">
        <f t="shared" ref="Q25" si="68">+N25*P25</f>
        <v>0</v>
      </c>
      <c r="R25" s="70"/>
      <c r="S25" s="71">
        <f t="shared" si="64"/>
        <v>17553.939999999999</v>
      </c>
      <c r="T25" s="34">
        <f t="shared" si="44"/>
        <v>61.905895501536747</v>
      </c>
      <c r="U25" s="34">
        <f t="shared" si="65"/>
        <v>81.905895501536747</v>
      </c>
      <c r="V25" s="72"/>
      <c r="W25" s="68">
        <f t="shared" si="45"/>
        <v>0</v>
      </c>
      <c r="X25" s="69">
        <f t="shared" ref="X25" si="69">+U25*W25</f>
        <v>0</v>
      </c>
      <c r="Y25" s="70"/>
      <c r="Z25" s="71">
        <f t="shared" si="7"/>
        <v>17553.939999999999</v>
      </c>
      <c r="AA25" s="34">
        <f t="shared" si="47"/>
        <v>61.905895501536747</v>
      </c>
      <c r="AB25" s="34">
        <f t="shared" si="9"/>
        <v>81.905895501536747</v>
      </c>
      <c r="AC25" s="72"/>
      <c r="AD25" s="68">
        <f t="shared" si="48"/>
        <v>0</v>
      </c>
      <c r="AE25" s="69">
        <f t="shared" ref="AE25" si="70">+AB25*AD25</f>
        <v>0</v>
      </c>
      <c r="AF25" s="96"/>
      <c r="AG25" s="71">
        <f t="shared" ref="AG25" si="71">+$E25*(1-AF25)</f>
        <v>17553.939999999999</v>
      </c>
      <c r="AH25" s="34">
        <f t="shared" si="50"/>
        <v>61.905895501536747</v>
      </c>
      <c r="AI25" s="34">
        <f t="shared" ref="AI25" si="72">$D25+AH25</f>
        <v>81.905895501536747</v>
      </c>
      <c r="AJ25" s="39"/>
      <c r="AK25" s="68">
        <f t="shared" si="52"/>
        <v>0</v>
      </c>
      <c r="AL25" s="69">
        <f t="shared" ref="AL25" si="73">+AI25*AK25</f>
        <v>0</v>
      </c>
      <c r="AM25" s="97">
        <v>3.7900000000000003E-2</v>
      </c>
      <c r="AN25" s="94">
        <f t="shared" ref="AN25" si="74">+$E25*(1-AM25)</f>
        <v>16888.645673999999</v>
      </c>
      <c r="AO25" s="95">
        <f t="shared" si="55"/>
        <v>65.623662062028515</v>
      </c>
      <c r="AP25" s="95">
        <f t="shared" ref="AP25" si="75">$D25+AO25</f>
        <v>85.623662062028515</v>
      </c>
      <c r="AQ25" s="39">
        <v>1</v>
      </c>
      <c r="AR25" s="68">
        <f t="shared" si="57"/>
        <v>0.14918433931484504</v>
      </c>
      <c r="AS25" s="69">
        <f t="shared" si="58"/>
        <v>12.773709454441287</v>
      </c>
    </row>
    <row r="26" spans="1:45" s="3" customFormat="1" ht="35.1" customHeight="1" thickBot="1" x14ac:dyDescent="0.2">
      <c r="A26" s="116"/>
      <c r="B26" s="65" t="s">
        <v>30</v>
      </c>
      <c r="C26" s="23">
        <v>18290</v>
      </c>
      <c r="D26" s="24">
        <v>20</v>
      </c>
      <c r="E26" s="83">
        <v>14316</v>
      </c>
      <c r="F26" s="84">
        <f t="shared" si="36"/>
        <v>80</v>
      </c>
      <c r="G26" s="85">
        <f t="shared" si="60"/>
        <v>100</v>
      </c>
      <c r="H26" s="58">
        <v>1</v>
      </c>
      <c r="I26" s="43">
        <f t="shared" si="38"/>
        <v>0.14918433931484504</v>
      </c>
      <c r="J26" s="44">
        <f t="shared" si="59"/>
        <v>14.918433931484504</v>
      </c>
      <c r="K26" s="52"/>
      <c r="L26" s="57">
        <f t="shared" si="61"/>
        <v>14316</v>
      </c>
      <c r="M26" s="25">
        <f t="shared" si="40"/>
        <v>68.770703535261561</v>
      </c>
      <c r="N26" s="25">
        <f t="shared" si="62"/>
        <v>88.770703535261561</v>
      </c>
      <c r="O26" s="42"/>
      <c r="P26" s="43">
        <f t="shared" si="42"/>
        <v>0</v>
      </c>
      <c r="Q26" s="44">
        <f t="shared" si="63"/>
        <v>0</v>
      </c>
      <c r="R26" s="52"/>
      <c r="S26" s="57">
        <f t="shared" si="64"/>
        <v>14316</v>
      </c>
      <c r="T26" s="25">
        <f t="shared" si="44"/>
        <v>80</v>
      </c>
      <c r="U26" s="25">
        <f t="shared" si="65"/>
        <v>100</v>
      </c>
      <c r="V26" s="42"/>
      <c r="W26" s="43">
        <f t="shared" si="45"/>
        <v>0</v>
      </c>
      <c r="X26" s="44">
        <f t="shared" si="66"/>
        <v>0</v>
      </c>
      <c r="Y26" s="52"/>
      <c r="Z26" s="57">
        <f t="shared" si="7"/>
        <v>14316</v>
      </c>
      <c r="AA26" s="25">
        <f t="shared" si="47"/>
        <v>80</v>
      </c>
      <c r="AB26" s="25">
        <f t="shared" si="9"/>
        <v>100</v>
      </c>
      <c r="AC26" s="42"/>
      <c r="AD26" s="43">
        <f t="shared" si="48"/>
        <v>0</v>
      </c>
      <c r="AE26" s="44">
        <f t="shared" si="23"/>
        <v>0</v>
      </c>
      <c r="AF26" s="52"/>
      <c r="AG26" s="57">
        <f t="shared" si="49"/>
        <v>14316</v>
      </c>
      <c r="AH26" s="25">
        <f t="shared" si="50"/>
        <v>80</v>
      </c>
      <c r="AI26" s="25">
        <f t="shared" si="51"/>
        <v>100</v>
      </c>
      <c r="AJ26" s="42"/>
      <c r="AK26" s="43">
        <f t="shared" si="52"/>
        <v>0</v>
      </c>
      <c r="AL26" s="44">
        <f t="shared" si="53"/>
        <v>0</v>
      </c>
      <c r="AM26" s="52"/>
      <c r="AN26" s="57">
        <f t="shared" ref="AN26" si="76">+$E26*(1-AM26)</f>
        <v>14316</v>
      </c>
      <c r="AO26" s="25">
        <f t="shared" si="55"/>
        <v>80</v>
      </c>
      <c r="AP26" s="25">
        <f t="shared" ref="AP26" si="77">$D26+AO26</f>
        <v>100</v>
      </c>
      <c r="AQ26" s="42"/>
      <c r="AR26" s="43">
        <f t="shared" si="57"/>
        <v>0</v>
      </c>
      <c r="AS26" s="44">
        <f t="shared" si="58"/>
        <v>0</v>
      </c>
    </row>
    <row r="27" spans="1:45" ht="42.75" customHeight="1" thickBot="1" x14ac:dyDescent="0.25">
      <c r="B27" s="45" t="s">
        <v>13</v>
      </c>
      <c r="C27" s="46">
        <f>C9+C23</f>
        <v>122600</v>
      </c>
      <c r="I27" s="59" t="s">
        <v>14</v>
      </c>
      <c r="J27" s="60">
        <f>SUM(J9:J26)</f>
        <v>95.745921696574229</v>
      </c>
      <c r="P27" s="59" t="s">
        <v>14</v>
      </c>
      <c r="Q27" s="60">
        <f>SUM(Q9:Q26)</f>
        <v>88.809635739673496</v>
      </c>
      <c r="W27" s="59" t="s">
        <v>14</v>
      </c>
      <c r="X27" s="60">
        <f>SUM(X9:X26)</f>
        <v>81.723225293165683</v>
      </c>
      <c r="AD27" s="59" t="s">
        <v>14</v>
      </c>
      <c r="AE27" s="60">
        <f>SUM(AE9:AE26)</f>
        <v>83.961879984770164</v>
      </c>
      <c r="AK27" s="59" t="s">
        <v>14</v>
      </c>
      <c r="AL27" s="60">
        <f>SUM(AL9:AL26)</f>
        <v>95.172852438498637</v>
      </c>
      <c r="AR27" s="59" t="s">
        <v>14</v>
      </c>
      <c r="AS27" s="60">
        <f>SUM(AS9:AS26)</f>
        <v>97.368629406679673</v>
      </c>
    </row>
    <row r="30" spans="1:45" ht="14.25" x14ac:dyDescent="0.2">
      <c r="A30" s="1" t="s">
        <v>2</v>
      </c>
    </row>
    <row r="31" spans="1:45" ht="14.25" x14ac:dyDescent="0.2">
      <c r="A31" s="1" t="s">
        <v>6</v>
      </c>
    </row>
    <row r="33" spans="1:7" ht="56.25" customHeight="1" x14ac:dyDescent="0.2">
      <c r="A33" s="121"/>
      <c r="B33" s="121"/>
      <c r="C33" s="121"/>
      <c r="D33" s="121"/>
      <c r="E33" s="121"/>
      <c r="F33" s="121"/>
      <c r="G33" s="121"/>
    </row>
  </sheetData>
  <mergeCells count="13">
    <mergeCell ref="AM7:AS7"/>
    <mergeCell ref="Y7:AE7"/>
    <mergeCell ref="A9:A17"/>
    <mergeCell ref="D17:G17"/>
    <mergeCell ref="AF7:AL7"/>
    <mergeCell ref="A33:G33"/>
    <mergeCell ref="E7:J7"/>
    <mergeCell ref="K7:Q7"/>
    <mergeCell ref="R7:X7"/>
    <mergeCell ref="A3:X3"/>
    <mergeCell ref="A4:X4"/>
    <mergeCell ref="A5:X5"/>
    <mergeCell ref="A18:A26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Isabel Espejo Badiola</cp:lastModifiedBy>
  <cp:lastPrinted>2022-03-14T11:05:33Z</cp:lastPrinted>
  <dcterms:created xsi:type="dcterms:W3CDTF">2007-03-30T09:59:06Z</dcterms:created>
  <dcterms:modified xsi:type="dcterms:W3CDTF">2022-03-17T11:14:53Z</dcterms:modified>
</cp:coreProperties>
</file>