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01274\Downloads\"/>
    </mc:Choice>
  </mc:AlternateContent>
  <bookViews>
    <workbookView xWindow="0" yWindow="0" windowWidth="28800" windowHeight="11400" tabRatio="752"/>
  </bookViews>
  <sheets>
    <sheet name="valoración" sheetId="5" r:id="rId1"/>
    <sheet name=" ALTERNATIVA ADJUDICADA" sheetId="8" r:id="rId2"/>
  </sheets>
  <definedNames>
    <definedName name="_xlnm.Print_Area" localSheetId="1">' ALTERNATIVA ADJUDICADA'!$A$2:$J$21</definedName>
    <definedName name="_xlnm.Print_Area" localSheetId="0">valoración!$A$2:$Q$21</definedName>
  </definedNames>
  <calcPr calcId="162913"/>
</workbook>
</file>

<file path=xl/calcChain.xml><?xml version="1.0" encoding="utf-8"?>
<calcChain xmlns="http://schemas.openxmlformats.org/spreadsheetml/2006/main">
  <c r="K10" i="8" l="1"/>
  <c r="K14" i="8"/>
  <c r="K16" i="8"/>
  <c r="K15" i="8"/>
  <c r="K12" i="8"/>
  <c r="I16" i="8"/>
  <c r="F16" i="8"/>
  <c r="G16" i="8" s="1"/>
  <c r="J16" i="8" s="1"/>
  <c r="I15" i="8"/>
  <c r="F15" i="8"/>
  <c r="G15" i="8" s="1"/>
  <c r="J15" i="8" s="1"/>
  <c r="I14" i="8"/>
  <c r="F14" i="8"/>
  <c r="G14" i="8" s="1"/>
  <c r="J14" i="8" s="1"/>
  <c r="I12" i="8"/>
  <c r="F12" i="8"/>
  <c r="G12" i="8" s="1"/>
  <c r="J12" i="8" s="1"/>
  <c r="I10" i="8"/>
  <c r="G10" i="8"/>
  <c r="J10" i="8" s="1"/>
  <c r="J9" i="8"/>
  <c r="L15" i="5"/>
  <c r="M15" i="5" s="1"/>
  <c r="N15" i="5" s="1"/>
  <c r="L9" i="5"/>
  <c r="J17" i="8" l="1"/>
  <c r="L16" i="5" l="1"/>
  <c r="F16" i="5"/>
  <c r="G16" i="5" s="1"/>
  <c r="F15" i="5"/>
  <c r="G15" i="5" s="1"/>
  <c r="L14" i="5"/>
  <c r="F14" i="5"/>
  <c r="G14" i="5" s="1"/>
  <c r="L12" i="5"/>
  <c r="F12" i="5"/>
  <c r="G12" i="5" s="1"/>
  <c r="L10" i="5"/>
  <c r="G10" i="5"/>
  <c r="I12" i="5" l="1"/>
  <c r="J12" i="5" s="1"/>
  <c r="I14" i="5"/>
  <c r="J14" i="5" s="1"/>
  <c r="J9" i="5"/>
  <c r="P13" i="5"/>
  <c r="I10" i="5"/>
  <c r="J10" i="5" s="1"/>
  <c r="N10" i="5"/>
  <c r="M12" i="5"/>
  <c r="N12" i="5" s="1"/>
  <c r="P14" i="5"/>
  <c r="P12" i="5"/>
  <c r="I16" i="5"/>
  <c r="J16" i="5" s="1"/>
  <c r="P10" i="5"/>
  <c r="M16" i="5"/>
  <c r="N16" i="5" s="1"/>
  <c r="P11" i="5"/>
  <c r="I15" i="5"/>
  <c r="J15" i="5" s="1"/>
  <c r="P16" i="5"/>
  <c r="M14" i="5"/>
  <c r="N14" i="5" s="1"/>
  <c r="P15" i="5"/>
  <c r="Q14" i="5" l="1"/>
  <c r="Q10" i="5"/>
  <c r="Q12" i="5"/>
  <c r="Q13" i="5"/>
  <c r="J17" i="5"/>
  <c r="Q15" i="5"/>
  <c r="Q16" i="5"/>
  <c r="Q11" i="5"/>
  <c r="Q17" i="5" l="1"/>
</calcChain>
</file>

<file path=xl/sharedStrings.xml><?xml version="1.0" encoding="utf-8"?>
<sst xmlns="http://schemas.openxmlformats.org/spreadsheetml/2006/main" count="75" uniqueCount="35">
  <si>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</si>
  <si>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</si>
  <si>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</si>
  <si>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</si>
  <si>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</si>
  <si>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</si>
  <si>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</si>
  <si>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</si>
  <si>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</si>
  <si>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</si>
  <si>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</si>
  <si>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</si>
  <si>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</si>
  <si>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</si>
  <si>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</si>
  <si>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</si>
  <si>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</si>
  <si>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</si>
  <si>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</si>
  <si>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</si>
  <si>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%  Ahorro s/ licitación</t>
  </si>
  <si>
    <t xml:space="preserve">LOTE 1: </t>
  </si>
  <si>
    <t>Subtitul. grabados en catalán</t>
  </si>
  <si>
    <t xml:space="preserve">LOTE 2: </t>
  </si>
  <si>
    <t>Subtitul.En directo en catalán</t>
  </si>
  <si>
    <t xml:space="preserve">LOTE 3: </t>
  </si>
  <si>
    <t>Subtitul. grabados en inglés</t>
  </si>
  <si>
    <t>MEDIASUR PROD. AUDIOV.</t>
  </si>
  <si>
    <t>MIRA LO QUE TE DIGO, SLU</t>
  </si>
  <si>
    <t>MUNDO ESCENA, SL.</t>
  </si>
  <si>
    <t>PROPUESTA DE ADJUDICACIÓN DEL EXPEDIENTE S-01439-2022</t>
  </si>
  <si>
    <t>"SUBTITULADO DE PROGRAMAS GRABADOS Y DIRECTOS EN LENGUA CATALANA Y PROGRAMAS GRABADOS EN LENGUA INGLESA"</t>
  </si>
  <si>
    <t>Madrid, a 7 de abril de 2022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</si>
  <si>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</si>
  <si>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Alternativa 2: oferta conjunta "MEDIASUR" por los tres lotes (1% de descuento)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</si>
</sst>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1"/>
      <name val="Tahoma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FFFFFF"/>
      </top>
      <bottom/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94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4" borderId="7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4" fontId="9" fillId="4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43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43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43" fontId="5" fillId="0" borderId="17" xfId="2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right" vertical="center" wrapText="1"/>
    </xf>
    <xf numFmtId="166" fontId="17" fillId="0" borderId="18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16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9" fontId="5" fillId="0" borderId="7" xfId="3" applyFont="1" applyFill="1" applyBorder="1" applyAlignment="1">
      <alignment horizontal="center" vertical="center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1" xfId="0" applyNumberFormat="1" applyFont="1" applyFill="1" applyBorder="1" applyAlignment="1">
      <alignment horizontal="left" vertical="top" wrapText="1"/>
    </xf>
    <xf numFmtId="43" fontId="5" fillId="0" borderId="22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4" fontId="9" fillId="4" borderId="14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0" fillId="5" borderId="0" xfId="0" applyFill="1"/>
    <xf numFmtId="166" fontId="6" fillId="5" borderId="12" xfId="0" applyNumberFormat="1" applyFont="1" applyFill="1" applyBorder="1" applyAlignment="1">
      <alignment horizontal="right" vertical="center" indent="1"/>
    </xf>
    <xf numFmtId="4" fontId="6" fillId="5" borderId="12" xfId="0" applyNumberFormat="1" applyFont="1" applyFill="1" applyBorder="1" applyAlignment="1">
      <alignment horizontal="right" vertical="center" indent="1"/>
    </xf>
    <xf numFmtId="166" fontId="6" fillId="5" borderId="2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4" fontId="6" fillId="5" borderId="24" xfId="0" applyNumberFormat="1" applyFont="1" applyFill="1" applyBorder="1" applyAlignment="1">
      <alignment horizontal="center" vertical="center"/>
    </xf>
    <xf numFmtId="166" fontId="6" fillId="5" borderId="16" xfId="0" applyNumberFormat="1" applyFont="1" applyFill="1" applyBorder="1" applyAlignment="1">
      <alignment horizontal="right" vertical="center" indent="1"/>
    </xf>
    <xf numFmtId="4" fontId="6" fillId="5" borderId="16" xfId="0" applyNumberFormat="1" applyFont="1" applyFill="1" applyBorder="1" applyAlignment="1">
      <alignment horizontal="right" vertical="center" indent="1"/>
    </xf>
    <xf numFmtId="4" fontId="6" fillId="5" borderId="25" xfId="0" applyNumberFormat="1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vertical="center" wrapText="1"/>
    </xf>
    <xf numFmtId="4" fontId="9" fillId="5" borderId="12" xfId="0" applyNumberFormat="1" applyFont="1" applyFill="1" applyBorder="1" applyAlignment="1">
      <alignment horizontal="right" vertical="center" indent="1"/>
    </xf>
    <xf numFmtId="166" fontId="6" fillId="5" borderId="15" xfId="0" applyNumberFormat="1" applyFont="1" applyFill="1" applyBorder="1" applyAlignment="1">
      <alignment horizontal="right" vertical="center" indent="1"/>
    </xf>
    <xf numFmtId="4" fontId="9" fillId="5" borderId="16" xfId="0" applyNumberFormat="1" applyFont="1" applyFill="1" applyBorder="1" applyAlignment="1">
      <alignment horizontal="right" vertical="center" indent="1"/>
    </xf>
    <xf numFmtId="4" fontId="6" fillId="5" borderId="2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19" xfId="2" applyNumberFormat="1" applyFont="1" applyFill="1" applyBorder="1" applyAlignment="1">
      <alignment horizontal="left" vertical="center"/>
    </xf>
    <xf numFmtId="165" fontId="18" fillId="0" borderId="20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19" xfId="3" applyFont="1" applyFill="1" applyBorder="1" applyAlignment="1">
      <alignment horizontal="left" vertical="center"/>
    </xf>
    <xf numFmtId="9" fontId="18" fillId="0" borderId="20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20" fillId="0" borderId="26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left" vertical="top" wrapText="1"/>
    </xf>
    <xf numFmtId="9" fontId="5" fillId="4" borderId="7" xfId="3" applyFont="1" applyFill="1" applyBorder="1" applyAlignment="1">
      <alignment horizontal="center" vertical="center"/>
    </xf>
    <xf numFmtId="166" fontId="6" fillId="4" borderId="2" xfId="0" applyNumberFormat="1" applyFont="1" applyFill="1" applyBorder="1" applyAlignment="1">
      <alignment horizontal="right" vertical="center" indent="1"/>
    </xf>
    <xf numFmtId="9" fontId="5" fillId="4" borderId="11" xfId="3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</cellXfs>
  <cellStyles count="4">
    <cellStyle name="Millares" xfId="2" builtinId="3"/>
    <cellStyle name="Millares 2" xfId="1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9B6E6DE-286E-466A-A5A2-7465E7A4F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190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3"/>
  <sheetViews>
    <sheetView showGridLines="0" showZeros="0" tabSelected="1" zoomScale="80" zoomScaleNormal="80" workbookViewId="0">
      <selection activeCell="L22" sqref="L22"/>
    </sheetView>
  </sheetViews>
  <sheetFormatPr baseColWidth="10" defaultColWidth="11.42578125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7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19</v>
      </c>
      <c r="U2" s="14">
        <v>70</v>
      </c>
    </row>
    <row r="3" spans="1:21" s="3" customFormat="1" ht="22.5" customHeight="1" x14ac:dyDescent="0.15">
      <c r="A3" s="86" t="s">
        <v>30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T3" s="35" t="s">
        <v>9</v>
      </c>
    </row>
    <row r="4" spans="1:21" s="3" customFormat="1" ht="22.5" customHeight="1" x14ac:dyDescent="0.15">
      <c r="A4" s="86" t="s">
        <v>31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</row>
    <row r="5" spans="1:21" s="3" customFormat="1" ht="24.6" customHeight="1" x14ac:dyDescent="0.15">
      <c r="A5" s="86" t="s">
        <v>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</row>
    <row r="6" spans="1:21" s="3" customFormat="1" ht="24.6" customHeight="1" thickBot="1" x14ac:dyDescent="0.2">
      <c r="A6" s="34"/>
      <c r="B6" s="34"/>
      <c r="C6" s="34"/>
      <c r="D6" s="34"/>
      <c r="E6" s="34"/>
      <c r="F6" s="34"/>
      <c r="G6" s="34"/>
      <c r="H6" s="4"/>
    </row>
    <row r="7" spans="1:21" s="3" customFormat="1" ht="24.75" customHeight="1" thickBot="1" x14ac:dyDescent="0.3">
      <c r="A7" s="2"/>
      <c r="B7" s="6"/>
      <c r="C7" s="7"/>
      <c r="D7" s="7"/>
      <c r="E7" s="80" t="s">
        <v>15</v>
      </c>
      <c r="F7" s="81"/>
      <c r="G7" s="81"/>
      <c r="H7" s="81"/>
      <c r="I7" s="81"/>
      <c r="J7" s="82"/>
      <c r="K7" s="83" t="s">
        <v>34</v>
      </c>
      <c r="L7" s="84"/>
      <c r="M7" s="84"/>
      <c r="N7" s="84"/>
      <c r="O7" s="84"/>
      <c r="P7" s="84"/>
      <c r="Q7" s="85"/>
    </row>
    <row r="8" spans="1:21" s="8" customFormat="1" ht="6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18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1" s="3" customFormat="1" ht="35.1" customHeight="1" x14ac:dyDescent="0.15">
      <c r="A9" s="19" t="s">
        <v>21</v>
      </c>
      <c r="B9" s="61"/>
      <c r="C9" s="21"/>
      <c r="D9" s="22"/>
      <c r="E9" s="23"/>
      <c r="F9" s="24"/>
      <c r="G9" s="24"/>
      <c r="H9" s="47"/>
      <c r="I9" s="37"/>
      <c r="J9" s="38">
        <f t="shared" ref="J9:J16" si="0">+G9*I9</f>
        <v>0</v>
      </c>
      <c r="K9" s="52"/>
      <c r="L9" s="66">
        <f>+$E9*(1-K9)</f>
        <v>0</v>
      </c>
      <c r="M9" s="67"/>
      <c r="N9" s="75"/>
      <c r="O9" s="36"/>
      <c r="P9" s="37"/>
      <c r="Q9" s="38"/>
    </row>
    <row r="10" spans="1:21" s="3" customFormat="1" ht="35.1" customHeight="1" thickBot="1" x14ac:dyDescent="0.2">
      <c r="A10" s="74" t="s">
        <v>22</v>
      </c>
      <c r="B10" s="62" t="s">
        <v>27</v>
      </c>
      <c r="C10" s="32">
        <v>5250</v>
      </c>
      <c r="D10" s="33">
        <v>30</v>
      </c>
      <c r="E10" s="25">
        <v>5230</v>
      </c>
      <c r="F10" s="26">
        <v>70</v>
      </c>
      <c r="G10" s="27">
        <f>D10+F10</f>
        <v>100</v>
      </c>
      <c r="H10" s="48">
        <v>1</v>
      </c>
      <c r="I10" s="40">
        <f>+$C10/$C$17*H10</f>
        <v>0.26184538653366585</v>
      </c>
      <c r="J10" s="41">
        <f t="shared" si="0"/>
        <v>26.184538653366584</v>
      </c>
      <c r="K10" s="89">
        <v>0.01</v>
      </c>
      <c r="L10" s="90">
        <f>+$E10*(1-K10)</f>
        <v>5177.7</v>
      </c>
      <c r="M10" s="26">
        <v>70</v>
      </c>
      <c r="N10" s="26">
        <f>$D10+M10</f>
        <v>100</v>
      </c>
      <c r="O10" s="48">
        <v>1</v>
      </c>
      <c r="P10" s="40">
        <f t="shared" ref="P10:P16" si="1">+$C10/$C$17*O10</f>
        <v>0.26184538653366585</v>
      </c>
      <c r="Q10" s="41">
        <f t="shared" ref="Q10:Q16" si="2">+N10*P10</f>
        <v>26.184538653366584</v>
      </c>
    </row>
    <row r="11" spans="1:21" s="3" customFormat="1" ht="41.45" customHeight="1" x14ac:dyDescent="0.15">
      <c r="A11" s="19" t="s">
        <v>23</v>
      </c>
      <c r="B11" s="61"/>
      <c r="C11" s="21"/>
      <c r="D11" s="22"/>
      <c r="E11" s="23"/>
      <c r="F11" s="24"/>
      <c r="G11" s="24"/>
      <c r="H11" s="47"/>
      <c r="I11" s="37"/>
      <c r="J11" s="38"/>
      <c r="K11" s="52"/>
      <c r="L11" s="66"/>
      <c r="M11" s="67"/>
      <c r="N11" s="67"/>
      <c r="O11" s="50"/>
      <c r="P11" s="37">
        <f t="shared" si="1"/>
        <v>0</v>
      </c>
      <c r="Q11" s="38">
        <f t="shared" si="2"/>
        <v>0</v>
      </c>
    </row>
    <row r="12" spans="1:21" s="3" customFormat="1" ht="35.1" customHeight="1" x14ac:dyDescent="0.15">
      <c r="A12" s="74" t="s">
        <v>24</v>
      </c>
      <c r="B12" s="62" t="s">
        <v>27</v>
      </c>
      <c r="C12" s="32">
        <v>8800</v>
      </c>
      <c r="D12" s="33">
        <v>30</v>
      </c>
      <c r="E12" s="25">
        <v>8768</v>
      </c>
      <c r="F12" s="26">
        <f>$U$2*(2-E12/MIN(E$11:E$13))</f>
        <v>70</v>
      </c>
      <c r="G12" s="27">
        <f t="shared" ref="G12:G16" si="3">D12+F12</f>
        <v>100</v>
      </c>
      <c r="H12" s="48">
        <v>1</v>
      </c>
      <c r="I12" s="40">
        <f>+$C12/$C$17*H12</f>
        <v>0.43890274314214461</v>
      </c>
      <c r="J12" s="41">
        <f t="shared" ref="J12" si="4">+G12*I12</f>
        <v>43.890274314214459</v>
      </c>
      <c r="K12" s="89">
        <v>0.01</v>
      </c>
      <c r="L12" s="90">
        <f t="shared" ref="L12:L16" si="5">+$E12*(1-K12)</f>
        <v>8680.32</v>
      </c>
      <c r="M12" s="26">
        <f>$U$2*(2-L12/MIN(L$11:L$13))</f>
        <v>70</v>
      </c>
      <c r="N12" s="26">
        <f t="shared" ref="N12:N16" si="6">$D12+M12</f>
        <v>100</v>
      </c>
      <c r="O12" s="48">
        <v>1</v>
      </c>
      <c r="P12" s="40">
        <f t="shared" si="1"/>
        <v>0.43890274314214461</v>
      </c>
      <c r="Q12" s="41">
        <f t="shared" si="2"/>
        <v>43.890274314214459</v>
      </c>
    </row>
    <row r="13" spans="1:21" s="3" customFormat="1" ht="35.1" customHeight="1" thickBot="1" x14ac:dyDescent="0.2">
      <c r="A13" s="20"/>
      <c r="B13" s="63"/>
      <c r="C13" s="28"/>
      <c r="D13" s="29"/>
      <c r="E13" s="76"/>
      <c r="F13" s="72"/>
      <c r="G13" s="77"/>
      <c r="H13" s="55"/>
      <c r="I13" s="43"/>
      <c r="J13" s="44"/>
      <c r="K13" s="51"/>
      <c r="L13" s="71"/>
      <c r="M13" s="72"/>
      <c r="N13" s="77"/>
      <c r="O13" s="42"/>
      <c r="P13" s="43">
        <f t="shared" si="1"/>
        <v>0</v>
      </c>
      <c r="Q13" s="44">
        <f t="shared" si="2"/>
        <v>0</v>
      </c>
    </row>
    <row r="14" spans="1:21" s="3" customFormat="1" ht="35.1" customHeight="1" thickBot="1" x14ac:dyDescent="0.2">
      <c r="A14" s="19" t="s">
        <v>25</v>
      </c>
      <c r="B14" s="61" t="s">
        <v>27</v>
      </c>
      <c r="C14" s="21">
        <v>6000</v>
      </c>
      <c r="D14" s="22">
        <v>30</v>
      </c>
      <c r="E14" s="23">
        <v>5980</v>
      </c>
      <c r="F14" s="24">
        <f>$U$2*(2-E14/MIN(E$14:E$16))</f>
        <v>63.890909090909098</v>
      </c>
      <c r="G14" s="58">
        <f t="shared" si="3"/>
        <v>93.890909090909105</v>
      </c>
      <c r="H14" s="47"/>
      <c r="I14" s="37">
        <f>+$C14/$C$17*H14</f>
        <v>0</v>
      </c>
      <c r="J14" s="38">
        <f t="shared" si="0"/>
        <v>0</v>
      </c>
      <c r="K14" s="91">
        <v>0.01</v>
      </c>
      <c r="L14" s="92">
        <f t="shared" si="5"/>
        <v>5920.2</v>
      </c>
      <c r="M14" s="93">
        <f>$U$2*(2-L14/MIN(L$14:L$16))</f>
        <v>64.652000000000001</v>
      </c>
      <c r="N14" s="93">
        <f t="shared" si="6"/>
        <v>94.652000000000001</v>
      </c>
      <c r="O14" s="48">
        <v>1</v>
      </c>
      <c r="P14" s="37">
        <f t="shared" si="1"/>
        <v>0.29925187032418954</v>
      </c>
      <c r="Q14" s="38">
        <f t="shared" si="2"/>
        <v>28.324788029925188</v>
      </c>
    </row>
    <row r="15" spans="1:21" s="3" customFormat="1" ht="35.1" customHeight="1" thickBot="1" x14ac:dyDescent="0.2">
      <c r="A15" s="74" t="s">
        <v>26</v>
      </c>
      <c r="B15" s="62" t="s">
        <v>28</v>
      </c>
      <c r="C15" s="21">
        <v>6000</v>
      </c>
      <c r="D15" s="33">
        <v>30</v>
      </c>
      <c r="E15" s="25">
        <v>5700</v>
      </c>
      <c r="F15" s="26">
        <f>$U$2*(2-E15/MIN(E$14:E$16))</f>
        <v>67.454545454545453</v>
      </c>
      <c r="G15" s="59">
        <f t="shared" si="3"/>
        <v>97.454545454545453</v>
      </c>
      <c r="H15" s="48">
        <v>1</v>
      </c>
      <c r="I15" s="40">
        <f>+$C15/$C$17*H15</f>
        <v>0.29925187032418954</v>
      </c>
      <c r="J15" s="41">
        <f t="shared" si="0"/>
        <v>29.16345499886647</v>
      </c>
      <c r="K15" s="53"/>
      <c r="L15" s="68">
        <f t="shared" si="5"/>
        <v>5700</v>
      </c>
      <c r="M15" s="69">
        <f>$U$2*(2-L15/MIN(L$14:L$16))</f>
        <v>67.454545454545453</v>
      </c>
      <c r="N15" s="69">
        <f t="shared" si="6"/>
        <v>97.454545454545453</v>
      </c>
      <c r="O15" s="39"/>
      <c r="P15" s="40">
        <f t="shared" si="1"/>
        <v>0</v>
      </c>
      <c r="Q15" s="41">
        <f t="shared" si="2"/>
        <v>0</v>
      </c>
    </row>
    <row r="16" spans="1:21" s="3" customFormat="1" ht="35.1" customHeight="1" thickBot="1" x14ac:dyDescent="0.2">
      <c r="A16" s="20"/>
      <c r="B16" s="63" t="s">
        <v>29</v>
      </c>
      <c r="C16" s="21">
        <v>6000</v>
      </c>
      <c r="D16" s="29">
        <v>25</v>
      </c>
      <c r="E16" s="30">
        <v>5500</v>
      </c>
      <c r="F16" s="31">
        <f>$U$2*(2-E16/MIN(E$14:E$16))</f>
        <v>70</v>
      </c>
      <c r="G16" s="60">
        <f t="shared" si="3"/>
        <v>95</v>
      </c>
      <c r="H16" s="55"/>
      <c r="I16" s="43">
        <f>+$C16/$C$17*H16</f>
        <v>0</v>
      </c>
      <c r="J16" s="44">
        <f t="shared" si="0"/>
        <v>0</v>
      </c>
      <c r="K16" s="51"/>
      <c r="L16" s="54">
        <f t="shared" si="5"/>
        <v>5500</v>
      </c>
      <c r="M16" s="31">
        <f>$U$2*(2-L16/MIN(L$14:L$16))</f>
        <v>70</v>
      </c>
      <c r="N16" s="31">
        <f t="shared" si="6"/>
        <v>95</v>
      </c>
      <c r="O16" s="49"/>
      <c r="P16" s="43">
        <f t="shared" si="1"/>
        <v>0</v>
      </c>
      <c r="Q16" s="44">
        <f t="shared" si="2"/>
        <v>0</v>
      </c>
    </row>
    <row r="17" spans="1:17" ht="42.75" customHeight="1" thickBot="1" x14ac:dyDescent="0.25">
      <c r="B17" s="45" t="s">
        <v>13</v>
      </c>
      <c r="C17" s="46">
        <v>20050</v>
      </c>
      <c r="I17" s="56" t="s">
        <v>14</v>
      </c>
      <c r="J17" s="57">
        <f>SUM(J9:J16)</f>
        <v>99.238267966447509</v>
      </c>
      <c r="P17" s="56" t="s">
        <v>14</v>
      </c>
      <c r="Q17" s="57">
        <f>SUM(Q9:Q16)</f>
        <v>98.399600997506226</v>
      </c>
    </row>
    <row r="20" spans="1:17" ht="14.25" x14ac:dyDescent="0.2">
      <c r="A20" s="1" t="s">
        <v>2</v>
      </c>
    </row>
    <row r="21" spans="1:17" ht="14.25" x14ac:dyDescent="0.2">
      <c r="A21" s="1" t="s">
        <v>32</v>
      </c>
    </row>
    <row r="23" spans="1:17" ht="56.25" customHeight="1" x14ac:dyDescent="0.2">
      <c r="A23" s="79"/>
      <c r="B23" s="79"/>
      <c r="C23" s="79"/>
      <c r="D23" s="79"/>
      <c r="E23" s="79"/>
      <c r="F23" s="79"/>
      <c r="G23" s="79"/>
    </row>
  </sheetData>
  <mergeCells count="6">
    <mergeCell ref="A23:G23"/>
    <mergeCell ref="E7:J7"/>
    <mergeCell ref="K7:Q7"/>
    <mergeCell ref="A3:Q3"/>
    <mergeCell ref="A4:Q4"/>
    <mergeCell ref="A5:Q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showGridLines="0" showZeros="0" zoomScale="80" zoomScaleNormal="80" workbookViewId="0">
      <selection activeCell="J23" sqref="J23"/>
    </sheetView>
  </sheetViews>
  <sheetFormatPr baseColWidth="10" defaultColWidth="11.42578125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0" width="16.7109375" style="10" customWidth="1"/>
    <col min="11" max="11" width="19.28515625" customWidth="1"/>
    <col min="12" max="16384" width="11.42578125" style="10"/>
  </cols>
  <sheetData>
    <row r="1" spans="1:14" x14ac:dyDescent="0.2">
      <c r="K1" s="65"/>
      <c r="M1" s="12" t="s">
        <v>7</v>
      </c>
    </row>
    <row r="2" spans="1:14" s="3" customFormat="1" ht="48" customHeight="1" x14ac:dyDescent="0.2">
      <c r="A2" s="2"/>
      <c r="D2" s="4"/>
      <c r="E2" s="4"/>
      <c r="F2" s="4"/>
      <c r="G2" s="4"/>
      <c r="H2" s="5"/>
      <c r="K2" s="65"/>
      <c r="M2" s="13" t="s">
        <v>19</v>
      </c>
      <c r="N2" s="14">
        <v>70</v>
      </c>
    </row>
    <row r="3" spans="1:14" s="3" customFormat="1" ht="22.5" customHeight="1" x14ac:dyDescent="0.2">
      <c r="A3" s="86" t="s">
        <v>30</v>
      </c>
      <c r="B3" s="86"/>
      <c r="C3" s="86"/>
      <c r="D3" s="86"/>
      <c r="E3" s="86"/>
      <c r="F3" s="86"/>
      <c r="G3" s="86"/>
      <c r="H3" s="86"/>
      <c r="I3" s="86"/>
      <c r="J3" s="86"/>
      <c r="K3" s="65"/>
      <c r="M3" s="35" t="s">
        <v>9</v>
      </c>
    </row>
    <row r="4" spans="1:14" s="3" customFormat="1" ht="22.5" customHeight="1" x14ac:dyDescent="0.2">
      <c r="A4" s="86" t="s">
        <v>31</v>
      </c>
      <c r="B4" s="86"/>
      <c r="C4" s="86"/>
      <c r="D4" s="86"/>
      <c r="E4" s="86"/>
      <c r="F4" s="86"/>
      <c r="G4" s="86"/>
      <c r="H4" s="86"/>
      <c r="I4" s="86"/>
      <c r="J4" s="86"/>
      <c r="K4" s="65"/>
    </row>
    <row r="5" spans="1:14" s="3" customFormat="1" ht="24.6" customHeight="1" x14ac:dyDescent="0.2">
      <c r="A5" s="86" t="s">
        <v>3</v>
      </c>
      <c r="B5" s="86"/>
      <c r="C5" s="86"/>
      <c r="D5" s="86"/>
      <c r="E5" s="86"/>
      <c r="F5" s="86"/>
      <c r="G5" s="86"/>
      <c r="H5" s="86"/>
      <c r="I5" s="86"/>
      <c r="J5" s="86"/>
      <c r="K5" s="65"/>
    </row>
    <row r="6" spans="1:14" s="3" customFormat="1" ht="24.6" customHeight="1" thickBot="1" x14ac:dyDescent="0.25">
      <c r="A6" s="64"/>
      <c r="B6" s="64"/>
      <c r="C6" s="64"/>
      <c r="D6" s="64"/>
      <c r="E6" s="64"/>
      <c r="F6" s="64"/>
      <c r="G6" s="64"/>
      <c r="H6" s="4"/>
      <c r="K6" s="65"/>
    </row>
    <row r="7" spans="1:14" s="3" customFormat="1" ht="24.75" customHeight="1" thickBot="1" x14ac:dyDescent="0.3">
      <c r="A7" s="2"/>
      <c r="B7" s="6"/>
      <c r="C7" s="7"/>
      <c r="D7" s="7"/>
      <c r="E7" s="80" t="s">
        <v>15</v>
      </c>
      <c r="F7" s="81"/>
      <c r="G7" s="81"/>
      <c r="H7" s="81"/>
      <c r="I7" s="81"/>
      <c r="J7" s="82"/>
      <c r="K7" s="65"/>
    </row>
    <row r="8" spans="1:14" s="8" customFormat="1" ht="6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7" t="s">
        <v>20</v>
      </c>
    </row>
    <row r="9" spans="1:14" s="3" customFormat="1" ht="35.1" customHeight="1" x14ac:dyDescent="0.15">
      <c r="A9" s="19" t="s">
        <v>21</v>
      </c>
      <c r="B9" s="61"/>
      <c r="C9" s="21"/>
      <c r="D9" s="22"/>
      <c r="E9" s="23"/>
      <c r="F9" s="24"/>
      <c r="G9" s="24"/>
      <c r="H9" s="47"/>
      <c r="I9" s="37"/>
      <c r="J9" s="38">
        <f t="shared" ref="J9:J16" si="0">+G9*I9</f>
        <v>0</v>
      </c>
      <c r="K9" s="78"/>
    </row>
    <row r="10" spans="1:14" s="3" customFormat="1" ht="35.1" customHeight="1" thickBot="1" x14ac:dyDescent="0.2">
      <c r="A10" s="74" t="s">
        <v>22</v>
      </c>
      <c r="B10" s="62" t="s">
        <v>27</v>
      </c>
      <c r="C10" s="32">
        <v>5250</v>
      </c>
      <c r="D10" s="33">
        <v>30</v>
      </c>
      <c r="E10" s="25">
        <v>5230</v>
      </c>
      <c r="F10" s="26">
        <v>70</v>
      </c>
      <c r="G10" s="27">
        <f>D10+F10</f>
        <v>100</v>
      </c>
      <c r="H10" s="48">
        <v>1</v>
      </c>
      <c r="I10" s="40">
        <f>+$C10/$C$17*H10</f>
        <v>0.26184538653366585</v>
      </c>
      <c r="J10" s="41">
        <f t="shared" si="0"/>
        <v>26.184538653366584</v>
      </c>
      <c r="K10" s="70">
        <f>100-($E10*100/$C10)</f>
        <v>0.3809523809523796</v>
      </c>
    </row>
    <row r="11" spans="1:14" s="3" customFormat="1" ht="41.45" customHeight="1" x14ac:dyDescent="0.15">
      <c r="A11" s="19" t="s">
        <v>23</v>
      </c>
      <c r="B11" s="61"/>
      <c r="C11" s="21"/>
      <c r="D11" s="22"/>
      <c r="E11" s="23"/>
      <c r="F11" s="24"/>
      <c r="G11" s="24"/>
      <c r="H11" s="47"/>
      <c r="I11" s="37"/>
      <c r="J11" s="38"/>
      <c r="K11" s="70"/>
    </row>
    <row r="12" spans="1:14" s="3" customFormat="1" ht="35.1" customHeight="1" x14ac:dyDescent="0.15">
      <c r="A12" s="74" t="s">
        <v>24</v>
      </c>
      <c r="B12" s="62" t="s">
        <v>27</v>
      </c>
      <c r="C12" s="32">
        <v>8800</v>
      </c>
      <c r="D12" s="33">
        <v>30</v>
      </c>
      <c r="E12" s="25">
        <v>8768</v>
      </c>
      <c r="F12" s="26">
        <f>$N$2*(2-E12/MIN(E$11:E$13))</f>
        <v>70</v>
      </c>
      <c r="G12" s="27">
        <f t="shared" ref="G12:G16" si="1">D12+F12</f>
        <v>100</v>
      </c>
      <c r="H12" s="48">
        <v>1</v>
      </c>
      <c r="I12" s="40">
        <f>+$C12/$C$17*H12</f>
        <v>0.43890274314214461</v>
      </c>
      <c r="J12" s="41">
        <f t="shared" ref="J12" si="2">+G12*I12</f>
        <v>43.890274314214459</v>
      </c>
      <c r="K12" s="70">
        <f>100-($E12*100/$C12)</f>
        <v>0.36363636363635976</v>
      </c>
    </row>
    <row r="13" spans="1:14" s="3" customFormat="1" ht="35.1" customHeight="1" thickBot="1" x14ac:dyDescent="0.2">
      <c r="A13" s="20"/>
      <c r="B13" s="63"/>
      <c r="C13" s="28"/>
      <c r="D13" s="29"/>
      <c r="E13" s="76"/>
      <c r="F13" s="72"/>
      <c r="G13" s="77"/>
      <c r="H13" s="55"/>
      <c r="I13" s="43"/>
      <c r="J13" s="44"/>
      <c r="K13" s="70"/>
    </row>
    <row r="14" spans="1:14" s="3" customFormat="1" ht="35.1" customHeight="1" x14ac:dyDescent="0.15">
      <c r="A14" s="19" t="s">
        <v>25</v>
      </c>
      <c r="B14" s="61" t="s">
        <v>27</v>
      </c>
      <c r="C14" s="21">
        <v>6000</v>
      </c>
      <c r="D14" s="22">
        <v>30</v>
      </c>
      <c r="E14" s="23">
        <v>5980</v>
      </c>
      <c r="F14" s="24">
        <f>$N$2*(2-E14/MIN(E$14:E$16))</f>
        <v>63.890909090909098</v>
      </c>
      <c r="G14" s="58">
        <f t="shared" si="1"/>
        <v>93.890909090909105</v>
      </c>
      <c r="H14" s="47"/>
      <c r="I14" s="37">
        <f>+$C14/$C$17*H14</f>
        <v>0</v>
      </c>
      <c r="J14" s="38">
        <f t="shared" si="0"/>
        <v>0</v>
      </c>
      <c r="K14" s="70">
        <f>100-($E14*100/$C14)</f>
        <v>0.3333333333333286</v>
      </c>
    </row>
    <row r="15" spans="1:14" s="3" customFormat="1" ht="35.1" customHeight="1" x14ac:dyDescent="0.15">
      <c r="A15" s="74" t="s">
        <v>26</v>
      </c>
      <c r="B15" s="62" t="s">
        <v>28</v>
      </c>
      <c r="C15" s="32">
        <v>6000</v>
      </c>
      <c r="D15" s="33">
        <v>30</v>
      </c>
      <c r="E15" s="25">
        <v>5700</v>
      </c>
      <c r="F15" s="26">
        <f>$N$2*(2-E15/MIN(E$14:E$16))</f>
        <v>67.454545454545453</v>
      </c>
      <c r="G15" s="59">
        <f t="shared" si="1"/>
        <v>97.454545454545453</v>
      </c>
      <c r="H15" s="48">
        <v>1</v>
      </c>
      <c r="I15" s="40">
        <f>+$C15/$C$17*H15</f>
        <v>0.29925187032418954</v>
      </c>
      <c r="J15" s="41">
        <f t="shared" si="0"/>
        <v>29.16345499886647</v>
      </c>
      <c r="K15" s="70">
        <f>100-($E15*100/$C15)</f>
        <v>5</v>
      </c>
    </row>
    <row r="16" spans="1:14" s="3" customFormat="1" ht="35.1" customHeight="1" thickBot="1" x14ac:dyDescent="0.2">
      <c r="A16" s="20"/>
      <c r="B16" s="63" t="s">
        <v>29</v>
      </c>
      <c r="C16" s="28">
        <v>6000</v>
      </c>
      <c r="D16" s="29">
        <v>25</v>
      </c>
      <c r="E16" s="30">
        <v>5500</v>
      </c>
      <c r="F16" s="31">
        <f>$N$2*(2-E16/MIN(E$14:E$16))</f>
        <v>70</v>
      </c>
      <c r="G16" s="60">
        <f t="shared" si="1"/>
        <v>95</v>
      </c>
      <c r="H16" s="55"/>
      <c r="I16" s="43">
        <f>+$C16/$C$17*H16</f>
        <v>0</v>
      </c>
      <c r="J16" s="44">
        <f t="shared" si="0"/>
        <v>0</v>
      </c>
      <c r="K16" s="70">
        <f>100-($E16*100/$C16)</f>
        <v>8.3333333333333286</v>
      </c>
    </row>
    <row r="17" spans="1:11" ht="42.75" customHeight="1" thickBot="1" x14ac:dyDescent="0.25">
      <c r="B17" s="45" t="s">
        <v>13</v>
      </c>
      <c r="C17" s="46">
        <v>20050</v>
      </c>
      <c r="I17" s="56" t="s">
        <v>14</v>
      </c>
      <c r="J17" s="57">
        <f>SUM(J9:J16)</f>
        <v>99.238267966447509</v>
      </c>
      <c r="K17" s="73"/>
    </row>
    <row r="18" spans="1:11" x14ac:dyDescent="0.2">
      <c r="K18" s="65"/>
    </row>
    <row r="19" spans="1:11" x14ac:dyDescent="0.2">
      <c r="K19" s="65"/>
    </row>
    <row r="20" spans="1:11" ht="14.25" x14ac:dyDescent="0.2">
      <c r="A20" s="1" t="s">
        <v>2</v>
      </c>
      <c r="K20" s="65"/>
    </row>
    <row r="21" spans="1:11" ht="14.25" x14ac:dyDescent="0.2">
      <c r="A21" s="1" t="s">
        <v>32</v>
      </c>
      <c r="K21" s="65"/>
    </row>
    <row r="22" spans="1:11" x14ac:dyDescent="0.2">
      <c r="K22" s="65"/>
    </row>
    <row r="23" spans="1:11" ht="85.15" customHeight="1" x14ac:dyDescent="0.2">
      <c r="A23" s="87" t="s">
        <v>33</v>
      </c>
      <c r="B23" s="87"/>
      <c r="C23" s="87"/>
      <c r="D23" s="87"/>
      <c r="E23" s="87"/>
      <c r="F23" s="87"/>
      <c r="G23" s="87"/>
      <c r="K23" s="65"/>
    </row>
    <row r="24" spans="1:11" ht="12.75" x14ac:dyDescent="0.2">
      <c r="A24" s="88"/>
      <c r="B24" s="88"/>
      <c r="C24" s="88"/>
      <c r="D24" s="88"/>
      <c r="E24" s="88"/>
      <c r="F24" s="88"/>
      <c r="G24" s="88"/>
    </row>
    <row r="25" spans="1:11" ht="12.75" x14ac:dyDescent="0.2">
      <c r="A25" s="88"/>
      <c r="B25" s="88"/>
      <c r="C25" s="88"/>
      <c r="D25" s="88"/>
      <c r="E25" s="88"/>
      <c r="F25" s="88"/>
      <c r="G25" s="88"/>
    </row>
    <row r="26" spans="1:11" ht="12.75" x14ac:dyDescent="0.2">
      <c r="A26" s="88"/>
      <c r="B26" s="88"/>
      <c r="C26" s="88"/>
      <c r="D26" s="88"/>
      <c r="E26" s="88"/>
      <c r="F26" s="88"/>
      <c r="G26" s="88"/>
    </row>
    <row r="27" spans="1:11" ht="4.9000000000000004" customHeight="1" x14ac:dyDescent="0.2">
      <c r="A27" s="88"/>
      <c r="B27" s="88"/>
      <c r="C27" s="88"/>
      <c r="D27" s="88"/>
      <c r="E27" s="88"/>
      <c r="F27" s="88"/>
      <c r="G27" s="88"/>
    </row>
    <row r="28" spans="1:11" ht="12.75" hidden="1" x14ac:dyDescent="0.2">
      <c r="A28" s="88"/>
      <c r="B28" s="88"/>
      <c r="C28" s="88"/>
      <c r="D28" s="88"/>
      <c r="E28" s="88"/>
      <c r="F28" s="88"/>
      <c r="G28" s="88"/>
    </row>
  </sheetData>
  <mergeCells count="5">
    <mergeCell ref="A3:J3"/>
    <mergeCell ref="A4:J4"/>
    <mergeCell ref="A5:J5"/>
    <mergeCell ref="E7:J7"/>
    <mergeCell ref="A23:G28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valoración</vt:lpstr>
      <vt:lpstr> ALTERNATIVA ADJUDICADA</vt:lpstr>
      <vt:lpstr>' 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Fernandez Ortiz</cp:lastModifiedBy>
  <cp:lastPrinted>2021-11-19T11:28:43Z</cp:lastPrinted>
  <dcterms:created xsi:type="dcterms:W3CDTF">2007-03-30T09:59:06Z</dcterms:created>
  <dcterms:modified xsi:type="dcterms:W3CDTF">2022-04-08T06:46:07Z</dcterms:modified>
</cp:coreProperties>
</file>