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13_ncr:1_{08C926D6-739A-49C4-A048-40AB6D0B4E8D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ADJUDICADA'!$A$1:$H$36</definedName>
    <definedName name="_xlnm.Print_Area" localSheetId="1">valoración!$A$2:$Q$34</definedName>
  </definedNames>
  <calcPr calcId="191029"/>
</workbook>
</file>

<file path=xl/calcChain.xml><?xml version="1.0" encoding="utf-8"?>
<calcChain xmlns="http://schemas.openxmlformats.org/spreadsheetml/2006/main">
  <c r="H29" i="6" l="1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P16" i="5"/>
  <c r="Q16" i="5" s="1"/>
  <c r="P15" i="5"/>
  <c r="Q15" i="5" s="1"/>
  <c r="P14" i="5"/>
  <c r="Q14" i="5" s="1"/>
  <c r="Q13" i="5"/>
  <c r="P13" i="5"/>
  <c r="P12" i="5"/>
  <c r="Q12" i="5" s="1"/>
  <c r="P11" i="5"/>
  <c r="Q11" i="5" s="1"/>
  <c r="P10" i="5"/>
  <c r="Q10" i="5" s="1"/>
  <c r="P24" i="5"/>
  <c r="Q24" i="5" s="1"/>
  <c r="P23" i="5"/>
  <c r="Q23" i="5" s="1"/>
  <c r="P22" i="5"/>
  <c r="Q22" i="5" s="1"/>
  <c r="P21" i="5"/>
  <c r="Q21" i="5" s="1"/>
  <c r="P20" i="5"/>
  <c r="Q20" i="5" s="1"/>
  <c r="P19" i="5"/>
  <c r="Q19" i="5" s="1"/>
  <c r="P18" i="5"/>
  <c r="Q18" i="5" s="1"/>
  <c r="P29" i="5"/>
  <c r="Q29" i="5" s="1"/>
  <c r="P28" i="5"/>
  <c r="Q28" i="5" s="1"/>
  <c r="P27" i="5"/>
  <c r="Q27" i="5" s="1"/>
  <c r="Q26" i="5"/>
  <c r="P26" i="5"/>
  <c r="I28" i="5"/>
  <c r="J28" i="5" s="1"/>
  <c r="I27" i="5"/>
  <c r="J27" i="5" s="1"/>
  <c r="I26" i="5"/>
  <c r="J26" i="5" s="1"/>
  <c r="I25" i="5"/>
  <c r="J25" i="5" s="1"/>
  <c r="I23" i="5"/>
  <c r="J23" i="5" s="1"/>
  <c r="I22" i="5"/>
  <c r="J22" i="5" s="1"/>
  <c r="I21" i="5"/>
  <c r="J21" i="5" s="1"/>
  <c r="J20" i="5"/>
  <c r="I20" i="5"/>
  <c r="I19" i="5"/>
  <c r="J19" i="5" s="1"/>
  <c r="I18" i="5"/>
  <c r="J18" i="5" s="1"/>
  <c r="I17" i="5"/>
  <c r="J17" i="5" s="1"/>
  <c r="I16" i="5"/>
  <c r="J16" i="5" s="1"/>
  <c r="I15" i="5"/>
  <c r="J15" i="5" s="1"/>
  <c r="J14" i="5"/>
  <c r="I14" i="5"/>
  <c r="J13" i="5"/>
  <c r="I13" i="5"/>
  <c r="I12" i="5"/>
  <c r="J12" i="5" s="1"/>
  <c r="I11" i="5"/>
  <c r="J11" i="5" s="1"/>
  <c r="J10" i="5"/>
  <c r="I10" i="5"/>
  <c r="N26" i="5"/>
  <c r="N27" i="5"/>
  <c r="N28" i="5"/>
  <c r="M26" i="5"/>
  <c r="M27" i="5"/>
  <c r="M28" i="5"/>
  <c r="N24" i="5"/>
  <c r="N23" i="5"/>
  <c r="N22" i="5"/>
  <c r="N21" i="5"/>
  <c r="N20" i="5"/>
  <c r="N19" i="5"/>
  <c r="N18" i="5"/>
  <c r="M18" i="5"/>
  <c r="M19" i="5"/>
  <c r="M20" i="5"/>
  <c r="M21" i="5"/>
  <c r="M22" i="5"/>
  <c r="M23" i="5"/>
  <c r="N11" i="5"/>
  <c r="N12" i="5"/>
  <c r="N13" i="5"/>
  <c r="N14" i="5"/>
  <c r="N15" i="5"/>
  <c r="M11" i="5"/>
  <c r="M12" i="5"/>
  <c r="M13" i="5"/>
  <c r="M14" i="5"/>
  <c r="M15" i="5"/>
  <c r="F29" i="5"/>
  <c r="G29" i="5" s="1"/>
  <c r="F28" i="5"/>
  <c r="G28" i="5" s="1"/>
  <c r="F27" i="5"/>
  <c r="G27" i="5" s="1"/>
  <c r="F26" i="5"/>
  <c r="G26" i="5" s="1"/>
  <c r="G24" i="5"/>
  <c r="G23" i="5"/>
  <c r="G22" i="5"/>
  <c r="G21" i="5"/>
  <c r="G20" i="5"/>
  <c r="G19" i="5"/>
  <c r="G18" i="5"/>
  <c r="F24" i="5"/>
  <c r="F23" i="5"/>
  <c r="F22" i="5"/>
  <c r="F21" i="5"/>
  <c r="F20" i="5"/>
  <c r="F19" i="5"/>
  <c r="F18" i="5"/>
  <c r="F13" i="5"/>
  <c r="G13" i="5" s="1"/>
  <c r="F11" i="5"/>
  <c r="G11" i="5" s="1"/>
  <c r="F12" i="5"/>
  <c r="G12" i="5" s="1"/>
  <c r="F14" i="5"/>
  <c r="G14" i="5" s="1"/>
  <c r="F15" i="5"/>
  <c r="G15" i="5" s="1"/>
  <c r="F16" i="5"/>
  <c r="G16" i="5" s="1"/>
  <c r="A4" i="6" l="1"/>
  <c r="A3" i="6"/>
  <c r="A2" i="6"/>
  <c r="C30" i="6" l="1"/>
  <c r="C30" i="5"/>
  <c r="L25" i="5"/>
  <c r="F25" i="5"/>
  <c r="G25" i="5" s="1"/>
  <c r="L17" i="5"/>
  <c r="F17" i="5"/>
  <c r="G17" i="5" s="1"/>
  <c r="F10" i="5"/>
  <c r="G10" i="5" s="1"/>
  <c r="L9" i="5"/>
  <c r="F9" i="5"/>
  <c r="G9" i="5" s="1"/>
  <c r="M24" i="5" l="1"/>
  <c r="M25" i="5"/>
  <c r="N25" i="5" s="1"/>
  <c r="M10" i="5"/>
  <c r="N10" i="5" s="1"/>
  <c r="M16" i="5"/>
  <c r="N16" i="5" s="1"/>
  <c r="M9" i="5"/>
  <c r="N9" i="5" s="1"/>
  <c r="P25" i="5"/>
  <c r="I24" i="5"/>
  <c r="J24" i="5" s="1"/>
  <c r="P9" i="5"/>
  <c r="M17" i="5"/>
  <c r="N17" i="5" s="1"/>
  <c r="P17" i="5"/>
  <c r="I29" i="5"/>
  <c r="J29" i="5" s="1"/>
  <c r="I9" i="5"/>
  <c r="J9" i="5" s="1"/>
  <c r="M29" i="5"/>
  <c r="N29" i="5" s="1"/>
  <c r="Q25" i="5" l="1"/>
  <c r="Q9" i="5"/>
  <c r="J30" i="5"/>
  <c r="Q17" i="5"/>
  <c r="Q30" i="5" l="1"/>
</calcChain>
</file>

<file path=xl/sharedStrings.xml><?xml version="1.0" encoding="utf-8"?>
<sst xmlns="http://schemas.openxmlformats.org/spreadsheetml/2006/main" count="89" uniqueCount="37">
  <si>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</si>
  <si>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</si>
  <si>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</si>
  <si>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</si>
  <si>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</si>
  <si>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</si>
  <si>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</si>
  <si>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</si>
  <si>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</si>
  <si>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</si>
  <si>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</si>
  <si>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</si>
  <si>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</si>
  <si>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</si>
  <si>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</si>
  <si>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</si>
  <si>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</si>
  <si>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</si>
  <si>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</si>
  <si>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</si>
  <si>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S-01442-2022</t>
  </si>
  <si>
    <t>"CÁMARAS FOTOGRÁFICAS PARA CONDICIONES ESPECIALES DE CAPTACIÓN DE IMAGENES PARA EL CPP DE CATALUÑA"</t>
  </si>
  <si>
    <t>LOTE 1: CÁMARAS FOTOGRÁFICAS</t>
  </si>
  <si>
    <t>LOTE 2: ÓPTICAS</t>
  </si>
  <si>
    <t>LOTE 3: ACCESORIOS</t>
  </si>
  <si>
    <t>Importe Oferta</t>
  </si>
  <si>
    <t>FOTO K</t>
  </si>
  <si>
    <t>FOTO CASANOVA</t>
  </si>
  <si>
    <t xml:space="preserve">FOTOCASION </t>
  </si>
  <si>
    <t>FOTONET</t>
  </si>
  <si>
    <t>KANAU</t>
  </si>
  <si>
    <t>KUIPER</t>
  </si>
  <si>
    <t>MAS QUE VIDEO</t>
  </si>
  <si>
    <t>PROVIDEO</t>
  </si>
  <si>
    <t>Alternativa 2: oferta conjunta "FOTO K" por los tres lotes (1% de descuento)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</si>
  <si>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</si>
  <si>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Madrid, a 21 de abril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</si>
</sst>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u/>
      <sz val="12"/>
      <name val="Arial"/>
      <family val="2"/>
    </font>
    <font>
      <b/>
      <sz val="12"/>
      <color rgb="FFFF0000"/>
      <name val="Arial"/>
      <family val="2"/>
    </font>
    <font>
      <b/>
      <u/>
      <sz val="12"/>
      <color theme="9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Fill="1" applyBorder="1" applyAlignment="1">
      <alignment vertical="center" wrapText="1"/>
    </xf>
    <xf numFmtId="166" fontId="6" fillId="0" borderId="18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 applyBorder="1" applyAlignment="1">
      <alignment vertical="center" wrapText="1"/>
    </xf>
    <xf numFmtId="166" fontId="6" fillId="4" borderId="18" xfId="0" applyNumberFormat="1" applyFont="1" applyFill="1" applyBorder="1" applyAlignment="1">
      <alignment horizontal="center" vertical="center"/>
    </xf>
    <xf numFmtId="0" fontId="3" fillId="4" borderId="6" xfId="0" applyFont="1" applyFill="1" applyBorder="1"/>
    <xf numFmtId="0" fontId="9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5" borderId="11" xfId="0" applyNumberFormat="1" applyFont="1" applyFill="1" applyBorder="1" applyAlignment="1">
      <alignment horizontal="left" vertical="center" wrapText="1"/>
    </xf>
    <xf numFmtId="166" fontId="2" fillId="5" borderId="12" xfId="0" applyNumberFormat="1" applyFont="1" applyFill="1" applyBorder="1" applyAlignment="1">
      <alignment horizontal="center" vertical="center"/>
    </xf>
    <xf numFmtId="4" fontId="2" fillId="5" borderId="13" xfId="0" applyNumberFormat="1" applyFont="1" applyFill="1" applyBorder="1" applyAlignment="1">
      <alignment horizontal="center" vertical="center"/>
    </xf>
    <xf numFmtId="166" fontId="2" fillId="5" borderId="11" xfId="0" applyNumberFormat="1" applyFont="1" applyFill="1" applyBorder="1" applyAlignment="1">
      <alignment horizontal="right" vertical="center" indent="1"/>
    </xf>
    <xf numFmtId="4" fontId="2" fillId="5" borderId="12" xfId="0" applyNumberFormat="1" applyFont="1" applyFill="1" applyBorder="1" applyAlignment="1">
      <alignment horizontal="right" vertical="center" indent="1"/>
    </xf>
    <xf numFmtId="4" fontId="2" fillId="5" borderId="13" xfId="0" applyNumberFormat="1" applyFont="1" applyFill="1" applyBorder="1" applyAlignment="1">
      <alignment horizontal="right" vertical="center" indent="1"/>
    </xf>
    <xf numFmtId="166" fontId="2" fillId="0" borderId="12" xfId="0" applyNumberFormat="1" applyFont="1" applyFill="1" applyBorder="1" applyAlignment="1">
      <alignment horizontal="right" vertical="center" indent="1"/>
    </xf>
    <xf numFmtId="4" fontId="2" fillId="0" borderId="12" xfId="0" applyNumberFormat="1" applyFont="1" applyFill="1" applyBorder="1" applyAlignment="1">
      <alignment horizontal="right" vertical="center" indent="1"/>
    </xf>
    <xf numFmtId="0" fontId="2" fillId="0" borderId="7" xfId="0" applyNumberFormat="1" applyFont="1" applyFill="1" applyBorder="1" applyAlignment="1">
      <alignment horizontal="left" vertical="center" wrapText="1"/>
    </xf>
    <xf numFmtId="166" fontId="2" fillId="0" borderId="2" xfId="0" applyNumberFormat="1" applyFont="1" applyFill="1" applyBorder="1" applyAlignment="1">
      <alignment horizontal="center" vertical="center"/>
    </xf>
    <xf numFmtId="4" fontId="2" fillId="0" borderId="14" xfId="0" applyNumberFormat="1" applyFont="1" applyFill="1" applyBorder="1" applyAlignment="1">
      <alignment horizontal="center" vertical="center"/>
    </xf>
    <xf numFmtId="166" fontId="2" fillId="0" borderId="7" xfId="0" applyNumberFormat="1" applyFont="1" applyFill="1" applyBorder="1" applyAlignment="1">
      <alignment horizontal="right" vertical="center" indent="1"/>
    </xf>
    <xf numFmtId="4" fontId="2" fillId="0" borderId="2" xfId="0" applyNumberFormat="1" applyFont="1" applyFill="1" applyBorder="1" applyAlignment="1">
      <alignment horizontal="right" vertical="center" indent="1"/>
    </xf>
    <xf numFmtId="4" fontId="2" fillId="0" borderId="14" xfId="0" applyNumberFormat="1" applyFont="1" applyFill="1" applyBorder="1" applyAlignment="1">
      <alignment horizontal="right" vertical="center" indent="1"/>
    </xf>
    <xf numFmtId="166" fontId="2" fillId="0" borderId="2" xfId="0" applyNumberFormat="1" applyFont="1" applyFill="1" applyBorder="1" applyAlignment="1">
      <alignment horizontal="right" vertical="center" indent="1"/>
    </xf>
    <xf numFmtId="0" fontId="2" fillId="0" borderId="15" xfId="0" applyNumberFormat="1" applyFont="1" applyFill="1" applyBorder="1" applyAlignment="1">
      <alignment horizontal="left" vertical="center" wrapText="1"/>
    </xf>
    <xf numFmtId="166" fontId="2" fillId="0" borderId="16" xfId="0" applyNumberFormat="1" applyFont="1" applyFill="1" applyBorder="1" applyAlignment="1">
      <alignment horizontal="center" vertical="center"/>
    </xf>
    <xf numFmtId="4" fontId="2" fillId="0" borderId="17" xfId="0" applyNumberFormat="1" applyFont="1" applyFill="1" applyBorder="1" applyAlignment="1">
      <alignment horizontal="center" vertical="center"/>
    </xf>
    <xf numFmtId="166" fontId="2" fillId="0" borderId="15" xfId="0" applyNumberFormat="1" applyFont="1" applyFill="1" applyBorder="1" applyAlignment="1">
      <alignment horizontal="right" vertical="center" indent="1"/>
    </xf>
    <xf numFmtId="4" fontId="2" fillId="0" borderId="16" xfId="0" applyNumberFormat="1" applyFont="1" applyFill="1" applyBorder="1" applyAlignment="1">
      <alignment horizontal="right" vertical="center" indent="1"/>
    </xf>
    <xf numFmtId="4" fontId="2" fillId="0" borderId="17" xfId="0" applyNumberFormat="1" applyFont="1" applyFill="1" applyBorder="1" applyAlignment="1">
      <alignment horizontal="right" vertical="center" indent="1"/>
    </xf>
    <xf numFmtId="166" fontId="2" fillId="0" borderId="16" xfId="0" applyNumberFormat="1" applyFont="1" applyFill="1" applyBorder="1" applyAlignment="1">
      <alignment horizontal="right" vertical="center" indent="1"/>
    </xf>
    <xf numFmtId="0" fontId="2" fillId="0" borderId="11" xfId="0" applyNumberFormat="1" applyFont="1" applyFill="1" applyBorder="1" applyAlignment="1">
      <alignment horizontal="left" vertical="center" wrapText="1"/>
    </xf>
    <xf numFmtId="166" fontId="2" fillId="0" borderId="12" xfId="0" applyNumberFormat="1" applyFont="1" applyFill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center" vertical="center"/>
    </xf>
    <xf numFmtId="166" fontId="2" fillId="0" borderId="11" xfId="0" applyNumberFormat="1" applyFont="1" applyFill="1" applyBorder="1" applyAlignment="1">
      <alignment horizontal="right" vertical="center" indent="1"/>
    </xf>
    <xf numFmtId="0" fontId="2" fillId="0" borderId="26" xfId="0" applyNumberFormat="1" applyFont="1" applyFill="1" applyBorder="1" applyAlignment="1">
      <alignment horizontal="left" vertical="center" wrapText="1"/>
    </xf>
    <xf numFmtId="4" fontId="2" fillId="0" borderId="28" xfId="0" applyNumberFormat="1" applyFont="1" applyFill="1" applyBorder="1" applyAlignment="1">
      <alignment horizontal="center" vertical="center"/>
    </xf>
    <xf numFmtId="166" fontId="2" fillId="0" borderId="26" xfId="0" applyNumberFormat="1" applyFont="1" applyFill="1" applyBorder="1" applyAlignment="1">
      <alignment horizontal="right" vertical="center" indent="1"/>
    </xf>
    <xf numFmtId="4" fontId="2" fillId="0" borderId="27" xfId="0" applyNumberFormat="1" applyFont="1" applyFill="1" applyBorder="1" applyAlignment="1">
      <alignment horizontal="right" vertical="center" indent="1"/>
    </xf>
    <xf numFmtId="0" fontId="2" fillId="5" borderId="15" xfId="0" applyNumberFormat="1" applyFont="1" applyFill="1" applyBorder="1" applyAlignment="1">
      <alignment horizontal="left" vertical="center" wrapText="1"/>
    </xf>
    <xf numFmtId="166" fontId="2" fillId="5" borderId="16" xfId="0" applyNumberFormat="1" applyFont="1" applyFill="1" applyBorder="1" applyAlignment="1">
      <alignment horizontal="center" vertical="center"/>
    </xf>
    <xf numFmtId="4" fontId="2" fillId="5" borderId="17" xfId="0" applyNumberFormat="1" applyFont="1" applyFill="1" applyBorder="1" applyAlignment="1">
      <alignment horizontal="center" vertical="center"/>
    </xf>
    <xf numFmtId="166" fontId="2" fillId="5" borderId="15" xfId="0" applyNumberFormat="1" applyFont="1" applyFill="1" applyBorder="1" applyAlignment="1">
      <alignment horizontal="right" vertical="center" indent="1"/>
    </xf>
    <xf numFmtId="4" fontId="2" fillId="5" borderId="16" xfId="0" applyNumberFormat="1" applyFont="1" applyFill="1" applyBorder="1" applyAlignment="1">
      <alignment horizontal="right" vertical="center" indent="1"/>
    </xf>
    <xf numFmtId="4" fontId="2" fillId="0" borderId="13" xfId="0" applyNumberFormat="1" applyFont="1" applyFill="1" applyBorder="1" applyAlignment="1">
      <alignment horizontal="right" vertical="center" indent="1"/>
    </xf>
    <xf numFmtId="166" fontId="2" fillId="0" borderId="27" xfId="0" applyNumberFormat="1" applyFont="1" applyFill="1" applyBorder="1" applyAlignment="1">
      <alignment horizontal="center" vertical="center"/>
    </xf>
    <xf numFmtId="4" fontId="2" fillId="0" borderId="28" xfId="0" applyNumberFormat="1" applyFont="1" applyFill="1" applyBorder="1" applyAlignment="1">
      <alignment horizontal="right" vertical="center" indent="1"/>
    </xf>
    <xf numFmtId="4" fontId="2" fillId="5" borderId="17" xfId="0" applyNumberFormat="1" applyFont="1" applyFill="1" applyBorder="1" applyAlignment="1">
      <alignment horizontal="right" vertical="center" indent="1"/>
    </xf>
    <xf numFmtId="0" fontId="6" fillId="0" borderId="18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/>
    <xf numFmtId="0" fontId="2" fillId="0" borderId="0" xfId="0" applyFont="1" applyFill="1" applyBorder="1" applyAlignment="1">
      <alignment horizontal="right" indent="1"/>
    </xf>
    <xf numFmtId="0" fontId="6" fillId="0" borderId="0" xfId="0" applyFont="1" applyFill="1" applyBorder="1" applyAlignment="1">
      <alignment horizontal="right" indent="1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horizontal="center" vertical="center" wrapText="1"/>
    </xf>
    <xf numFmtId="165" fontId="2" fillId="0" borderId="11" xfId="2" applyNumberFormat="1" applyFont="1" applyFill="1" applyBorder="1" applyAlignment="1">
      <alignment horizontal="center" vertical="center"/>
    </xf>
    <xf numFmtId="10" fontId="2" fillId="0" borderId="12" xfId="0" applyNumberFormat="1" applyFont="1" applyFill="1" applyBorder="1" applyAlignment="1">
      <alignment horizontal="center" vertical="center"/>
    </xf>
    <xf numFmtId="164" fontId="2" fillId="0" borderId="13" xfId="2" applyFont="1" applyFill="1" applyBorder="1" applyAlignment="1">
      <alignment horizontal="center" vertical="center"/>
    </xf>
    <xf numFmtId="9" fontId="2" fillId="0" borderId="11" xfId="3" applyFont="1" applyFill="1" applyBorder="1" applyAlignment="1">
      <alignment horizontal="center" vertical="center"/>
    </xf>
    <xf numFmtId="165" fontId="2" fillId="0" borderId="12" xfId="2" applyNumberFormat="1" applyFont="1" applyFill="1" applyBorder="1" applyAlignment="1">
      <alignment horizontal="center" vertical="center"/>
    </xf>
    <xf numFmtId="165" fontId="2" fillId="0" borderId="7" xfId="2" applyNumberFormat="1" applyFont="1" applyFill="1" applyBorder="1" applyAlignment="1">
      <alignment horizontal="center" vertical="center"/>
    </xf>
    <xf numFmtId="10" fontId="2" fillId="0" borderId="2" xfId="0" applyNumberFormat="1" applyFont="1" applyFill="1" applyBorder="1" applyAlignment="1">
      <alignment horizontal="center" vertical="center"/>
    </xf>
    <xf numFmtId="164" fontId="2" fillId="0" borderId="14" xfId="2" applyFont="1" applyFill="1" applyBorder="1" applyAlignment="1">
      <alignment horizontal="center" vertical="center"/>
    </xf>
    <xf numFmtId="9" fontId="2" fillId="0" borderId="7" xfId="3" applyFont="1" applyFill="1" applyBorder="1" applyAlignment="1">
      <alignment horizontal="center" vertical="center"/>
    </xf>
    <xf numFmtId="0" fontId="2" fillId="0" borderId="2" xfId="0" applyFont="1" applyFill="1" applyBorder="1"/>
    <xf numFmtId="9" fontId="2" fillId="0" borderId="15" xfId="3" applyFont="1" applyFill="1" applyBorder="1" applyAlignment="1">
      <alignment horizontal="center" vertical="center"/>
    </xf>
    <xf numFmtId="0" fontId="2" fillId="0" borderId="16" xfId="0" applyFont="1" applyFill="1" applyBorder="1"/>
    <xf numFmtId="10" fontId="2" fillId="0" borderId="16" xfId="0" applyNumberFormat="1" applyFont="1" applyFill="1" applyBorder="1" applyAlignment="1">
      <alignment horizontal="center" vertical="center"/>
    </xf>
    <xf numFmtId="164" fontId="2" fillId="0" borderId="17" xfId="2" applyFont="1" applyFill="1" applyBorder="1" applyAlignment="1">
      <alignment horizontal="center" vertical="center"/>
    </xf>
    <xf numFmtId="165" fontId="2" fillId="0" borderId="26" xfId="2" applyNumberFormat="1" applyFont="1" applyFill="1" applyBorder="1" applyAlignment="1">
      <alignment horizontal="center" vertical="center"/>
    </xf>
    <xf numFmtId="10" fontId="2" fillId="0" borderId="27" xfId="0" applyNumberFormat="1" applyFont="1" applyFill="1" applyBorder="1" applyAlignment="1">
      <alignment horizontal="center" vertical="center"/>
    </xf>
    <xf numFmtId="164" fontId="2" fillId="0" borderId="28" xfId="2" applyFont="1" applyFill="1" applyBorder="1" applyAlignment="1">
      <alignment horizontal="center" vertical="center"/>
    </xf>
    <xf numFmtId="165" fontId="2" fillId="0" borderId="15" xfId="2" applyNumberFormat="1" applyFont="1" applyFill="1" applyBorder="1" applyAlignment="1">
      <alignment horizontal="center" vertical="center"/>
    </xf>
    <xf numFmtId="165" fontId="2" fillId="0" borderId="16" xfId="2" applyNumberFormat="1" applyFont="1" applyFill="1" applyBorder="1" applyAlignment="1">
      <alignment horizontal="center" vertical="center"/>
    </xf>
    <xf numFmtId="165" fontId="2" fillId="0" borderId="2" xfId="2" applyNumberFormat="1" applyFont="1" applyFill="1" applyBorder="1" applyAlignment="1">
      <alignment horizontal="center" vertical="center"/>
    </xf>
    <xf numFmtId="0" fontId="6" fillId="0" borderId="21" xfId="0" applyNumberFormat="1" applyFont="1" applyFill="1" applyBorder="1" applyAlignment="1">
      <alignment horizontal="left" vertical="top" wrapText="1"/>
    </xf>
    <xf numFmtId="164" fontId="6" fillId="0" borderId="22" xfId="2" applyFont="1" applyFill="1" applyBorder="1" applyAlignment="1">
      <alignment horizontal="center" vertical="center"/>
    </xf>
    <xf numFmtId="0" fontId="2" fillId="0" borderId="6" xfId="0" applyFont="1" applyBorder="1"/>
    <xf numFmtId="4" fontId="2" fillId="5" borderId="23" xfId="0" applyNumberFormat="1" applyFont="1" applyFill="1" applyBorder="1" applyAlignment="1">
      <alignment horizontal="center" vertical="center"/>
    </xf>
    <xf numFmtId="4" fontId="2" fillId="0" borderId="24" xfId="0" applyNumberFormat="1" applyFont="1" applyFill="1" applyBorder="1" applyAlignment="1">
      <alignment horizontal="center" vertical="center"/>
    </xf>
    <xf numFmtId="4" fontId="2" fillId="4" borderId="24" xfId="0" applyNumberFormat="1" applyFont="1" applyFill="1" applyBorder="1" applyAlignment="1">
      <alignment horizontal="center" vertical="center"/>
    </xf>
    <xf numFmtId="4" fontId="2" fillId="4" borderId="25" xfId="0" applyNumberFormat="1" applyFont="1" applyFill="1" applyBorder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4" fontId="2" fillId="4" borderId="13" xfId="0" applyNumberFormat="1" applyFont="1" applyFill="1" applyBorder="1" applyAlignment="1">
      <alignment horizontal="center" vertical="center"/>
    </xf>
    <xf numFmtId="4" fontId="2" fillId="4" borderId="29" xfId="0" applyNumberFormat="1" applyFont="1" applyFill="1" applyBorder="1" applyAlignment="1">
      <alignment horizontal="center" vertical="center"/>
    </xf>
    <xf numFmtId="166" fontId="2" fillId="4" borderId="2" xfId="0" applyNumberFormat="1" applyFont="1" applyFill="1" applyBorder="1" applyAlignment="1">
      <alignment horizontal="center" vertical="center"/>
    </xf>
    <xf numFmtId="4" fontId="2" fillId="4" borderId="14" xfId="0" applyNumberFormat="1" applyFont="1" applyFill="1" applyBorder="1" applyAlignment="1">
      <alignment horizontal="center" vertical="center"/>
    </xf>
    <xf numFmtId="166" fontId="2" fillId="5" borderId="11" xfId="3" applyNumberFormat="1" applyFont="1" applyFill="1" applyBorder="1" applyAlignment="1">
      <alignment horizontal="center" vertical="center"/>
    </xf>
    <xf numFmtId="166" fontId="2" fillId="4" borderId="26" xfId="3" applyNumberFormat="1" applyFont="1" applyFill="1" applyBorder="1" applyAlignment="1">
      <alignment horizontal="center" vertical="center"/>
    </xf>
    <xf numFmtId="166" fontId="2" fillId="4" borderId="7" xfId="3" applyNumberFormat="1" applyFont="1" applyFill="1" applyBorder="1" applyAlignment="1">
      <alignment horizontal="center" vertical="center"/>
    </xf>
    <xf numFmtId="0" fontId="2" fillId="4" borderId="0" xfId="0" applyFont="1" applyFill="1" applyBorder="1"/>
    <xf numFmtId="0" fontId="2" fillId="4" borderId="0" xfId="0" applyFont="1" applyFill="1"/>
    <xf numFmtId="166" fontId="2" fillId="4" borderId="27" xfId="0" applyNumberFormat="1" applyFont="1" applyFill="1" applyBorder="1" applyAlignment="1">
      <alignment horizontal="center" vertical="center"/>
    </xf>
    <xf numFmtId="4" fontId="2" fillId="4" borderId="28" xfId="0" applyNumberFormat="1" applyFont="1" applyFill="1" applyBorder="1" applyAlignment="1">
      <alignment horizontal="center" vertical="center"/>
    </xf>
    <xf numFmtId="0" fontId="2" fillId="4" borderId="11" xfId="0" applyNumberFormat="1" applyFont="1" applyFill="1" applyBorder="1" applyAlignment="1">
      <alignment horizontal="left" vertical="center" wrapText="1"/>
    </xf>
    <xf numFmtId="0" fontId="2" fillId="4" borderId="26" xfId="0" applyNumberFormat="1" applyFont="1" applyFill="1" applyBorder="1" applyAlignment="1">
      <alignment horizontal="left" vertical="center" wrapText="1"/>
    </xf>
    <xf numFmtId="0" fontId="2" fillId="4" borderId="7" xfId="0" applyNumberFormat="1" applyFont="1" applyFill="1" applyBorder="1" applyAlignment="1">
      <alignment horizontal="left" vertical="center" wrapText="1"/>
    </xf>
    <xf numFmtId="166" fontId="2" fillId="0" borderId="11" xfId="3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2" fontId="2" fillId="5" borderId="12" xfId="0" applyNumberFormat="1" applyFont="1" applyFill="1" applyBorder="1" applyAlignment="1">
      <alignment horizontal="center" vertical="center"/>
    </xf>
    <xf numFmtId="2" fontId="2" fillId="0" borderId="27" xfId="0" applyNumberFormat="1" applyFont="1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" fontId="2" fillId="4" borderId="23" xfId="0" applyNumberFormat="1" applyFont="1" applyFill="1" applyBorder="1" applyAlignment="1">
      <alignment horizontal="center" vertical="center"/>
    </xf>
    <xf numFmtId="4" fontId="2" fillId="5" borderId="25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166" fontId="2" fillId="5" borderId="15" xfId="3" applyNumberFormat="1" applyFont="1" applyFill="1" applyBorder="1" applyAlignment="1">
      <alignment horizontal="center" vertical="center"/>
    </xf>
    <xf numFmtId="2" fontId="2" fillId="5" borderId="16" xfId="0" applyNumberFormat="1" applyFont="1" applyFill="1" applyBorder="1" applyAlignment="1">
      <alignment horizontal="center" vertical="center"/>
    </xf>
    <xf numFmtId="166" fontId="2" fillId="4" borderId="11" xfId="3" applyNumberFormat="1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4" fontId="2" fillId="5" borderId="31" xfId="0" applyNumberFormat="1" applyFont="1" applyFill="1" applyBorder="1" applyAlignment="1">
      <alignment horizontal="center" vertical="center"/>
    </xf>
    <xf numFmtId="4" fontId="2" fillId="0" borderId="32" xfId="0" applyNumberFormat="1" applyFont="1" applyFill="1" applyBorder="1" applyAlignment="1">
      <alignment horizontal="center" vertical="center"/>
    </xf>
    <xf numFmtId="4" fontId="2" fillId="4" borderId="33" xfId="0" applyNumberFormat="1" applyFont="1" applyFill="1" applyBorder="1" applyAlignment="1">
      <alignment horizontal="center" vertical="center"/>
    </xf>
    <xf numFmtId="4" fontId="2" fillId="0" borderId="31" xfId="0" applyNumberFormat="1" applyFont="1" applyFill="1" applyBorder="1" applyAlignment="1">
      <alignment horizontal="center" vertical="center"/>
    </xf>
    <xf numFmtId="4" fontId="2" fillId="0" borderId="33" xfId="0" applyNumberFormat="1" applyFont="1" applyFill="1" applyBorder="1" applyAlignment="1">
      <alignment horizontal="center" vertical="center"/>
    </xf>
    <xf numFmtId="4" fontId="2" fillId="5" borderId="34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4" borderId="1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wrapText="1"/>
    </xf>
    <xf numFmtId="0" fontId="8" fillId="4" borderId="0" xfId="0" applyFont="1" applyFill="1" applyAlignment="1">
      <alignment horizontal="center"/>
    </xf>
    <xf numFmtId="9" fontId="7" fillId="4" borderId="4" xfId="3" applyFont="1" applyFill="1" applyBorder="1" applyAlignment="1">
      <alignment horizontal="left" vertical="center"/>
    </xf>
    <xf numFmtId="9" fontId="7" fillId="4" borderId="19" xfId="3" applyFont="1" applyFill="1" applyBorder="1" applyAlignment="1">
      <alignment horizontal="left" vertical="center"/>
    </xf>
    <xf numFmtId="9" fontId="7" fillId="4" borderId="20" xfId="3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 wrapText="1"/>
    </xf>
    <xf numFmtId="165" fontId="10" fillId="0" borderId="4" xfId="2" applyNumberFormat="1" applyFont="1" applyFill="1" applyBorder="1" applyAlignment="1">
      <alignment horizontal="left" vertical="center"/>
    </xf>
    <xf numFmtId="165" fontId="10" fillId="0" borderId="19" xfId="2" applyNumberFormat="1" applyFont="1" applyFill="1" applyBorder="1" applyAlignment="1">
      <alignment horizontal="left" vertical="center"/>
    </xf>
    <xf numFmtId="165" fontId="10" fillId="0" borderId="20" xfId="2" applyNumberFormat="1" applyFont="1" applyFill="1" applyBorder="1" applyAlignment="1">
      <alignment horizontal="left" vertical="center"/>
    </xf>
    <xf numFmtId="9" fontId="10" fillId="0" borderId="4" xfId="3" applyFont="1" applyFill="1" applyBorder="1" applyAlignment="1">
      <alignment horizontal="left" vertical="center"/>
    </xf>
    <xf numFmtId="9" fontId="10" fillId="0" borderId="19" xfId="3" applyFont="1" applyFill="1" applyBorder="1" applyAlignment="1">
      <alignment horizontal="left" vertical="center"/>
    </xf>
    <xf numFmtId="9" fontId="10" fillId="0" borderId="20" xfId="3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topLeftCell="A7" zoomScale="90" zoomScaleNormal="90" workbookViewId="0">
      <selection activeCell="J32" sqref="J32"/>
    </sheetView>
  </sheetViews>
  <sheetFormatPr baseColWidth="10" defaultRowHeight="12.75" x14ac:dyDescent="0.2"/>
  <cols>
    <col min="1" max="1" width="28.7109375" customWidth="1"/>
    <col min="2" max="2" width="35.7109375" customWidth="1"/>
    <col min="3" max="3" width="21.42578125" customWidth="1"/>
    <col min="4" max="4" width="14.28515625" customWidth="1"/>
    <col min="5" max="5" width="16.7109375" customWidth="1"/>
    <col min="6" max="7" width="16.7109375" style="110" customWidth="1"/>
    <col min="8" max="8" width="16.140625" customWidth="1"/>
  </cols>
  <sheetData>
    <row r="1" spans="1:8" ht="48" customHeight="1" x14ac:dyDescent="0.2">
      <c r="A1" s="3"/>
      <c r="B1" s="3"/>
      <c r="C1" s="3"/>
      <c r="D1" s="3"/>
      <c r="E1" s="3"/>
      <c r="F1" s="104"/>
      <c r="G1" s="104"/>
      <c r="H1" s="3"/>
    </row>
    <row r="2" spans="1:8" ht="18" x14ac:dyDescent="0.25">
      <c r="A2" s="132" t="str">
        <f>valoración!A3</f>
        <v>PROPUESTA DE ADJUDICACIÓN DEL EXPEDIENTE S-01442-2022</v>
      </c>
      <c r="B2" s="132"/>
      <c r="C2" s="132"/>
      <c r="D2" s="132"/>
      <c r="E2" s="132"/>
      <c r="F2" s="132"/>
      <c r="G2" s="132"/>
      <c r="H2" s="132"/>
    </row>
    <row r="3" spans="1:8" ht="18" x14ac:dyDescent="0.25">
      <c r="A3" s="131" t="str">
        <f>valoración!A4</f>
        <v>"CÁMARAS FOTOGRÁFICAS PARA CONDICIONES ESPECIALES DE CAPTACIÓN DE IMAGENES PARA EL CPP DE CATALUÑA"</v>
      </c>
      <c r="B3" s="131"/>
      <c r="C3" s="131"/>
      <c r="D3" s="131"/>
      <c r="E3" s="131"/>
      <c r="F3" s="131"/>
      <c r="G3" s="131"/>
      <c r="H3" s="131"/>
    </row>
    <row r="4" spans="1:8" ht="18" x14ac:dyDescent="0.25">
      <c r="A4" s="132" t="str">
        <f>valoración!A5</f>
        <v>RESUMEN PUNTUACIÓN TÉCNICA Y ECONÓMICA</v>
      </c>
      <c r="B4" s="132"/>
      <c r="C4" s="132"/>
      <c r="D4" s="132"/>
      <c r="E4" s="132"/>
      <c r="F4" s="132"/>
      <c r="G4" s="132"/>
      <c r="H4" s="132"/>
    </row>
    <row r="5" spans="1:8" x14ac:dyDescent="0.2">
      <c r="A5" s="3"/>
      <c r="B5" s="3"/>
      <c r="C5" s="3"/>
      <c r="D5" s="3"/>
      <c r="E5" s="3"/>
      <c r="F5" s="104"/>
      <c r="G5" s="104"/>
      <c r="H5" s="3"/>
    </row>
    <row r="6" spans="1:8" ht="13.5" thickBot="1" x14ac:dyDescent="0.25">
      <c r="A6" s="3"/>
      <c r="B6" s="3"/>
      <c r="C6" s="3"/>
      <c r="D6" s="3"/>
      <c r="E6" s="3"/>
      <c r="F6" s="104"/>
      <c r="G6" s="104"/>
      <c r="H6" s="3"/>
    </row>
    <row r="7" spans="1:8" ht="26.25" customHeight="1" thickBot="1" x14ac:dyDescent="0.25">
      <c r="A7" s="3"/>
      <c r="B7" s="3"/>
      <c r="C7" s="3"/>
      <c r="D7" s="3"/>
      <c r="E7" s="133" t="s">
        <v>15</v>
      </c>
      <c r="F7" s="134"/>
      <c r="G7" s="135"/>
      <c r="H7" s="3"/>
    </row>
    <row r="8" spans="1:8" ht="36.75" customHeight="1" thickBot="1" x14ac:dyDescent="0.25">
      <c r="A8" s="9" t="s">
        <v>4</v>
      </c>
      <c r="B8" s="10" t="s">
        <v>5</v>
      </c>
      <c r="C8" s="11" t="s">
        <v>6</v>
      </c>
      <c r="D8" s="12" t="s">
        <v>0</v>
      </c>
      <c r="E8" s="10" t="s">
        <v>25</v>
      </c>
      <c r="F8" s="10" t="s">
        <v>1</v>
      </c>
      <c r="G8" s="117" t="s">
        <v>8</v>
      </c>
      <c r="H8" s="124" t="s">
        <v>19</v>
      </c>
    </row>
    <row r="9" spans="1:8" ht="25.5" customHeight="1" x14ac:dyDescent="0.2">
      <c r="A9" s="128" t="s">
        <v>22</v>
      </c>
      <c r="B9" s="14" t="s">
        <v>26</v>
      </c>
      <c r="C9" s="15">
        <v>4946</v>
      </c>
      <c r="D9" s="16">
        <v>10</v>
      </c>
      <c r="E9" s="93">
        <v>3605.2</v>
      </c>
      <c r="F9" s="105">
        <v>90</v>
      </c>
      <c r="G9" s="118">
        <v>100</v>
      </c>
      <c r="H9" s="84">
        <f>100-($E9*100/$C9)</f>
        <v>27.108774767488882</v>
      </c>
    </row>
    <row r="10" spans="1:8" ht="25.5" customHeight="1" x14ac:dyDescent="0.2">
      <c r="A10" s="129"/>
      <c r="B10" s="22" t="s">
        <v>27</v>
      </c>
      <c r="C10" s="23">
        <v>4946</v>
      </c>
      <c r="D10" s="24">
        <v>10</v>
      </c>
      <c r="E10" s="94">
        <v>4236</v>
      </c>
      <c r="F10" s="106">
        <v>74.252746033507165</v>
      </c>
      <c r="G10" s="119">
        <v>84.252746033507165</v>
      </c>
      <c r="H10" s="85">
        <f t="shared" ref="H10:H16" si="0">100-($E10*100/$C10)</f>
        <v>14.355034371209058</v>
      </c>
    </row>
    <row r="11" spans="1:8" ht="25.5" customHeight="1" x14ac:dyDescent="0.2">
      <c r="A11" s="129"/>
      <c r="B11" s="22" t="s">
        <v>28</v>
      </c>
      <c r="C11" s="23">
        <v>4946</v>
      </c>
      <c r="D11" s="24">
        <v>10</v>
      </c>
      <c r="E11" s="94">
        <v>4075.8</v>
      </c>
      <c r="F11" s="106">
        <v>78.251969377565729</v>
      </c>
      <c r="G11" s="119">
        <v>88.251969377565729</v>
      </c>
      <c r="H11" s="85">
        <f t="shared" si="0"/>
        <v>17.594015365952288</v>
      </c>
    </row>
    <row r="12" spans="1:8" ht="25.5" customHeight="1" x14ac:dyDescent="0.2">
      <c r="A12" s="129"/>
      <c r="B12" s="22" t="s">
        <v>29</v>
      </c>
      <c r="C12" s="23">
        <v>4946</v>
      </c>
      <c r="D12" s="24">
        <v>10</v>
      </c>
      <c r="E12" s="94">
        <v>3885.07</v>
      </c>
      <c r="F12" s="106">
        <v>83.013341839565058</v>
      </c>
      <c r="G12" s="119">
        <v>93.013341839565058</v>
      </c>
      <c r="H12" s="85">
        <f t="shared" si="0"/>
        <v>21.450262838657494</v>
      </c>
    </row>
    <row r="13" spans="1:8" ht="25.5" customHeight="1" x14ac:dyDescent="0.2">
      <c r="A13" s="129"/>
      <c r="B13" s="22" t="s">
        <v>30</v>
      </c>
      <c r="C13" s="23">
        <v>4946</v>
      </c>
      <c r="D13" s="24">
        <v>10</v>
      </c>
      <c r="E13" s="94">
        <v>4898</v>
      </c>
      <c r="F13" s="106">
        <v>57.726617108620879</v>
      </c>
      <c r="G13" s="119">
        <v>67.726617108620871</v>
      </c>
      <c r="H13" s="85">
        <f t="shared" si="0"/>
        <v>0.97048119692681212</v>
      </c>
    </row>
    <row r="14" spans="1:8" ht="25.5" customHeight="1" x14ac:dyDescent="0.2">
      <c r="A14" s="129"/>
      <c r="B14" s="22" t="s">
        <v>31</v>
      </c>
      <c r="C14" s="23">
        <v>4946</v>
      </c>
      <c r="D14" s="24">
        <v>10</v>
      </c>
      <c r="E14" s="94">
        <v>4329.54</v>
      </c>
      <c r="F14" s="106">
        <v>71.917618994785315</v>
      </c>
      <c r="G14" s="119">
        <v>81.917618994785315</v>
      </c>
      <c r="H14" s="85">
        <f t="shared" si="0"/>
        <v>12.46380913869794</v>
      </c>
    </row>
    <row r="15" spans="1:8" ht="25.5" customHeight="1" x14ac:dyDescent="0.2">
      <c r="A15" s="129"/>
      <c r="B15" s="22" t="s">
        <v>32</v>
      </c>
      <c r="C15" s="23">
        <v>4946</v>
      </c>
      <c r="D15" s="24">
        <v>10</v>
      </c>
      <c r="E15" s="95">
        <v>4608.8599999999997</v>
      </c>
      <c r="F15" s="107">
        <v>64.94469100188617</v>
      </c>
      <c r="G15" s="120">
        <v>74.94469100188617</v>
      </c>
      <c r="H15" s="86">
        <f t="shared" si="0"/>
        <v>6.8164173069146869</v>
      </c>
    </row>
    <row r="16" spans="1:8" ht="25.5" customHeight="1" thickBot="1" x14ac:dyDescent="0.25">
      <c r="A16" s="130"/>
      <c r="B16" s="29" t="s">
        <v>33</v>
      </c>
      <c r="C16" s="30">
        <v>4946</v>
      </c>
      <c r="D16" s="31">
        <v>10</v>
      </c>
      <c r="E16" s="95">
        <v>3987.2</v>
      </c>
      <c r="F16" s="107">
        <v>80.463774547875289</v>
      </c>
      <c r="G16" s="120">
        <v>90.463774547875289</v>
      </c>
      <c r="H16" s="87">
        <f t="shared" si="0"/>
        <v>19.385361908613021</v>
      </c>
    </row>
    <row r="17" spans="1:8" ht="25.5" customHeight="1" x14ac:dyDescent="0.2">
      <c r="A17" s="128" t="s">
        <v>23</v>
      </c>
      <c r="B17" s="100" t="s">
        <v>26</v>
      </c>
      <c r="C17" s="88">
        <v>13074</v>
      </c>
      <c r="D17" s="89">
        <v>10</v>
      </c>
      <c r="E17" s="103">
        <v>10608</v>
      </c>
      <c r="F17" s="108">
        <v>77.794715882327765</v>
      </c>
      <c r="G17" s="121">
        <v>87.794715882327765</v>
      </c>
      <c r="H17" s="111">
        <f>100-($E17*100/$C17)</f>
        <v>18.861863240018351</v>
      </c>
    </row>
    <row r="18" spans="1:8" ht="25.5" customHeight="1" x14ac:dyDescent="0.2">
      <c r="A18" s="129"/>
      <c r="B18" s="101" t="s">
        <v>27</v>
      </c>
      <c r="C18" s="98">
        <v>13074</v>
      </c>
      <c r="D18" s="99">
        <v>10</v>
      </c>
      <c r="E18" s="95">
        <v>10862</v>
      </c>
      <c r="F18" s="113">
        <v>75.347492827473999</v>
      </c>
      <c r="G18" s="122">
        <v>85.347492827473999</v>
      </c>
      <c r="H18" s="86">
        <f t="shared" ref="H18:H24" si="1">100-($E18*100/$C18)</f>
        <v>16.919076028759363</v>
      </c>
    </row>
    <row r="19" spans="1:8" ht="25.5" customHeight="1" x14ac:dyDescent="0.2">
      <c r="A19" s="129"/>
      <c r="B19" s="101" t="s">
        <v>28</v>
      </c>
      <c r="C19" s="98">
        <v>13074</v>
      </c>
      <c r="D19" s="99">
        <v>10</v>
      </c>
      <c r="E19" s="95">
        <v>9836</v>
      </c>
      <c r="F19" s="113">
        <v>85.23273241125338</v>
      </c>
      <c r="G19" s="122">
        <v>95.23273241125338</v>
      </c>
      <c r="H19" s="86">
        <f t="shared" si="1"/>
        <v>24.766712559277963</v>
      </c>
    </row>
    <row r="20" spans="1:8" ht="25.5" customHeight="1" x14ac:dyDescent="0.2">
      <c r="A20" s="129"/>
      <c r="B20" s="101" t="s">
        <v>29</v>
      </c>
      <c r="C20" s="98">
        <v>13074</v>
      </c>
      <c r="D20" s="99">
        <v>10</v>
      </c>
      <c r="E20" s="95">
        <v>10152.870000000001</v>
      </c>
      <c r="F20" s="113">
        <v>82.179773476641117</v>
      </c>
      <c r="G20" s="122">
        <v>92.179773476641117</v>
      </c>
      <c r="H20" s="86">
        <f t="shared" si="1"/>
        <v>22.343047269389615</v>
      </c>
    </row>
    <row r="21" spans="1:8" ht="25.5" customHeight="1" x14ac:dyDescent="0.2">
      <c r="A21" s="129"/>
      <c r="B21" s="101" t="s">
        <v>30</v>
      </c>
      <c r="C21" s="98">
        <v>13074</v>
      </c>
      <c r="D21" s="99">
        <v>10</v>
      </c>
      <c r="E21" s="95">
        <v>13048</v>
      </c>
      <c r="F21" s="113">
        <v>54.285958977433317</v>
      </c>
      <c r="G21" s="122">
        <v>64.285958977433324</v>
      </c>
      <c r="H21" s="86">
        <f t="shared" si="1"/>
        <v>0.19886798225485336</v>
      </c>
    </row>
    <row r="22" spans="1:8" ht="25.5" customHeight="1" x14ac:dyDescent="0.2">
      <c r="A22" s="129"/>
      <c r="B22" s="101" t="s">
        <v>31</v>
      </c>
      <c r="C22" s="98">
        <v>13074</v>
      </c>
      <c r="D22" s="99">
        <v>10</v>
      </c>
      <c r="E22" s="95">
        <v>10231.780000000001</v>
      </c>
      <c r="F22" s="113">
        <v>81.419496424442258</v>
      </c>
      <c r="G22" s="122">
        <v>91.419496424442258</v>
      </c>
      <c r="H22" s="86">
        <f t="shared" si="1"/>
        <v>21.739482943246131</v>
      </c>
    </row>
    <row r="23" spans="1:8" ht="25.5" customHeight="1" x14ac:dyDescent="0.2">
      <c r="A23" s="129"/>
      <c r="B23" s="102" t="s">
        <v>32</v>
      </c>
      <c r="C23" s="91">
        <v>13074</v>
      </c>
      <c r="D23" s="92">
        <v>10</v>
      </c>
      <c r="E23" s="95">
        <v>11704.7</v>
      </c>
      <c r="F23" s="107">
        <v>67.228300432492617</v>
      </c>
      <c r="G23" s="120">
        <v>77.228300432492617</v>
      </c>
      <c r="H23" s="86">
        <f t="shared" si="1"/>
        <v>10.473458773137523</v>
      </c>
    </row>
    <row r="24" spans="1:8" ht="25.5" customHeight="1" thickBot="1" x14ac:dyDescent="0.25">
      <c r="A24" s="130"/>
      <c r="B24" s="44" t="s">
        <v>33</v>
      </c>
      <c r="C24" s="45">
        <v>13074</v>
      </c>
      <c r="D24" s="46">
        <v>10</v>
      </c>
      <c r="E24" s="114">
        <v>9341.2000000000007</v>
      </c>
      <c r="F24" s="115">
        <v>90</v>
      </c>
      <c r="G24" s="123">
        <v>100</v>
      </c>
      <c r="H24" s="112">
        <f t="shared" si="1"/>
        <v>28.551323236958837</v>
      </c>
    </row>
    <row r="25" spans="1:8" ht="25.5" customHeight="1" x14ac:dyDescent="0.2">
      <c r="A25" s="128" t="s">
        <v>24</v>
      </c>
      <c r="B25" s="100" t="s">
        <v>26</v>
      </c>
      <c r="C25" s="88">
        <v>3580</v>
      </c>
      <c r="D25" s="89">
        <v>10</v>
      </c>
      <c r="E25" s="116">
        <v>3550</v>
      </c>
      <c r="F25" s="108">
        <v>53.81516587677725</v>
      </c>
      <c r="G25" s="121">
        <v>63.81516587677725</v>
      </c>
      <c r="H25" s="90">
        <f>100-($E25*100/$C25)</f>
        <v>0.83798882681564635</v>
      </c>
    </row>
    <row r="26" spans="1:8" ht="25.5" customHeight="1" x14ac:dyDescent="0.2">
      <c r="A26" s="129"/>
      <c r="B26" s="101" t="s">
        <v>27</v>
      </c>
      <c r="C26" s="98">
        <v>3580</v>
      </c>
      <c r="D26" s="99">
        <v>10</v>
      </c>
      <c r="E26" s="95">
        <v>3578</v>
      </c>
      <c r="F26" s="113">
        <v>52.819905213270147</v>
      </c>
      <c r="G26" s="122">
        <v>62.819905213270147</v>
      </c>
      <c r="H26" s="86">
        <f t="shared" ref="H26:H29" si="2">100-($E26*100/$C26)</f>
        <v>5.5865921787713546E-2</v>
      </c>
    </row>
    <row r="27" spans="1:8" ht="25.5" customHeight="1" x14ac:dyDescent="0.2">
      <c r="A27" s="129"/>
      <c r="B27" s="101" t="s">
        <v>29</v>
      </c>
      <c r="C27" s="98">
        <v>3580</v>
      </c>
      <c r="D27" s="99">
        <v>10</v>
      </c>
      <c r="E27" s="95">
        <v>3397.34</v>
      </c>
      <c r="F27" s="113">
        <v>59.241469194312792</v>
      </c>
      <c r="G27" s="122">
        <v>69.241469194312799</v>
      </c>
      <c r="H27" s="86">
        <f t="shared" si="2"/>
        <v>5.1022346368715148</v>
      </c>
    </row>
    <row r="28" spans="1:8" ht="25.5" customHeight="1" x14ac:dyDescent="0.2">
      <c r="A28" s="129"/>
      <c r="B28" s="102" t="s">
        <v>32</v>
      </c>
      <c r="C28" s="91">
        <v>3580</v>
      </c>
      <c r="D28" s="92">
        <v>10</v>
      </c>
      <c r="E28" s="95">
        <v>3454.73</v>
      </c>
      <c r="F28" s="113">
        <v>57.201540284360185</v>
      </c>
      <c r="G28" s="122">
        <v>67.201540284360192</v>
      </c>
      <c r="H28" s="85">
        <f t="shared" si="2"/>
        <v>3.4991620111731834</v>
      </c>
    </row>
    <row r="29" spans="1:8" ht="25.5" customHeight="1" thickBot="1" x14ac:dyDescent="0.25">
      <c r="A29" s="130"/>
      <c r="B29" s="44" t="s">
        <v>33</v>
      </c>
      <c r="C29" s="45">
        <v>3580</v>
      </c>
      <c r="D29" s="46">
        <v>10</v>
      </c>
      <c r="E29" s="114">
        <v>2532</v>
      </c>
      <c r="F29" s="115">
        <v>90</v>
      </c>
      <c r="G29" s="123">
        <v>100</v>
      </c>
      <c r="H29" s="112">
        <f t="shared" si="2"/>
        <v>29.273743016759781</v>
      </c>
    </row>
    <row r="30" spans="1:8" ht="23.25" customHeight="1" thickBot="1" x14ac:dyDescent="0.25">
      <c r="A30" s="4"/>
      <c r="B30" s="125" t="s">
        <v>13</v>
      </c>
      <c r="C30" s="5">
        <f>C9+C17+C25</f>
        <v>21600</v>
      </c>
      <c r="D30" s="96"/>
      <c r="E30" s="96"/>
      <c r="F30" s="109"/>
      <c r="G30" s="109"/>
      <c r="H30" s="97"/>
    </row>
    <row r="31" spans="1:8" x14ac:dyDescent="0.2">
      <c r="A31" s="3"/>
      <c r="B31" s="3"/>
      <c r="C31" s="3"/>
      <c r="D31" s="3"/>
      <c r="E31" s="3"/>
      <c r="F31" s="104"/>
      <c r="G31" s="104"/>
      <c r="H31" s="3"/>
    </row>
    <row r="32" spans="1:8" x14ac:dyDescent="0.2">
      <c r="A32" s="3"/>
      <c r="B32" s="3"/>
      <c r="C32" s="3"/>
      <c r="D32" s="3"/>
      <c r="E32" s="3"/>
      <c r="F32" s="104"/>
      <c r="G32" s="104"/>
      <c r="H32" s="3"/>
    </row>
    <row r="33" spans="1:8" ht="14.25" x14ac:dyDescent="0.2">
      <c r="A33" s="6" t="s">
        <v>2</v>
      </c>
      <c r="B33" s="3"/>
      <c r="C33" s="3"/>
      <c r="D33" s="3"/>
      <c r="E33" s="3"/>
      <c r="F33" s="104"/>
      <c r="G33" s="104"/>
      <c r="H33" s="3"/>
    </row>
    <row r="34" spans="1:8" ht="14.25" x14ac:dyDescent="0.2">
      <c r="A34" s="6" t="s">
        <v>36</v>
      </c>
      <c r="B34" s="3"/>
      <c r="C34" s="3"/>
      <c r="D34" s="3"/>
      <c r="E34" s="3"/>
      <c r="F34" s="104"/>
      <c r="G34" s="104"/>
      <c r="H34" s="3"/>
    </row>
    <row r="35" spans="1:8" x14ac:dyDescent="0.2">
      <c r="A35" s="3"/>
      <c r="B35" s="3"/>
      <c r="C35" s="3"/>
      <c r="D35" s="3"/>
      <c r="E35" s="3"/>
      <c r="F35" s="104"/>
      <c r="G35" s="104"/>
      <c r="H35" s="3"/>
    </row>
    <row r="36" spans="1:8" ht="96" customHeight="1" x14ac:dyDescent="0.2">
      <c r="A36" s="126" t="s">
        <v>35</v>
      </c>
      <c r="B36" s="127"/>
      <c r="C36" s="127"/>
      <c r="D36" s="127"/>
      <c r="E36" s="127"/>
      <c r="F36" s="127"/>
      <c r="G36" s="127"/>
      <c r="H36" s="127"/>
    </row>
  </sheetData>
  <mergeCells count="8">
    <mergeCell ref="A36:H36"/>
    <mergeCell ref="A17:A24"/>
    <mergeCell ref="A25:A29"/>
    <mergeCell ref="A3:H3"/>
    <mergeCell ref="A2:H2"/>
    <mergeCell ref="A4:H4"/>
    <mergeCell ref="E7:G7"/>
    <mergeCell ref="A9:A16"/>
  </mergeCells>
  <pageMargins left="0.70866141732283472" right="0.70866141732283472" top="0.28999999999999998" bottom="0.19" header="0.2" footer="0.15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6"/>
  <sheetViews>
    <sheetView showGridLines="0" showZeros="0" topLeftCell="A22" zoomScale="90" zoomScaleNormal="90" workbookViewId="0">
      <selection activeCell="T2" sqref="T2"/>
    </sheetView>
  </sheetViews>
  <sheetFormatPr baseColWidth="10" defaultRowHeight="15" x14ac:dyDescent="0.2"/>
  <cols>
    <col min="1" max="1" width="28.5703125" style="1" customWidth="1"/>
    <col min="2" max="2" width="28.7109375" style="13" customWidth="1"/>
    <col min="3" max="3" width="25.140625" style="13" customWidth="1"/>
    <col min="4" max="4" width="17" style="13" customWidth="1"/>
    <col min="5" max="17" width="16.7109375" style="13" customWidth="1"/>
    <col min="18" max="16384" width="11.42578125" style="13"/>
  </cols>
  <sheetData>
    <row r="1" spans="1:21" ht="15.75" x14ac:dyDescent="0.25">
      <c r="T1" s="54" t="s">
        <v>7</v>
      </c>
    </row>
    <row r="2" spans="1:21" ht="48" customHeight="1" x14ac:dyDescent="0.25">
      <c r="D2" s="55"/>
      <c r="E2" s="55"/>
      <c r="F2" s="55"/>
      <c r="G2" s="55"/>
      <c r="H2" s="56"/>
      <c r="M2" s="57"/>
      <c r="T2" s="58" t="s">
        <v>18</v>
      </c>
      <c r="U2" s="58">
        <v>90</v>
      </c>
    </row>
    <row r="3" spans="1:21" ht="22.5" customHeight="1" x14ac:dyDescent="0.2">
      <c r="A3" s="143" t="s">
        <v>20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T3" s="59" t="s">
        <v>9</v>
      </c>
    </row>
    <row r="4" spans="1:21" ht="22.5" customHeight="1" x14ac:dyDescent="0.2">
      <c r="A4" s="143" t="s">
        <v>21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</row>
    <row r="5" spans="1:21" ht="24.6" customHeight="1" x14ac:dyDescent="0.2">
      <c r="A5" s="143" t="s">
        <v>3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</row>
    <row r="6" spans="1:21" ht="24.6" customHeight="1" thickBot="1" x14ac:dyDescent="0.25">
      <c r="A6" s="60"/>
      <c r="B6" s="60"/>
      <c r="C6" s="60"/>
      <c r="D6" s="60"/>
      <c r="E6" s="60"/>
      <c r="F6" s="60"/>
      <c r="G6" s="60"/>
      <c r="H6" s="55"/>
    </row>
    <row r="7" spans="1:21" ht="24.75" customHeight="1" thickBot="1" x14ac:dyDescent="0.3">
      <c r="B7" s="7"/>
      <c r="C7" s="8"/>
      <c r="D7" s="8"/>
      <c r="E7" s="137" t="s">
        <v>15</v>
      </c>
      <c r="F7" s="138"/>
      <c r="G7" s="138"/>
      <c r="H7" s="138"/>
      <c r="I7" s="138"/>
      <c r="J7" s="139"/>
      <c r="K7" s="140" t="s">
        <v>34</v>
      </c>
      <c r="L7" s="141"/>
      <c r="M7" s="141"/>
      <c r="N7" s="141"/>
      <c r="O7" s="141"/>
      <c r="P7" s="141"/>
      <c r="Q7" s="142"/>
    </row>
    <row r="8" spans="1:21" ht="32.25" thickBot="1" x14ac:dyDescent="0.25">
      <c r="A8" s="9" t="s">
        <v>4</v>
      </c>
      <c r="B8" s="10" t="s">
        <v>5</v>
      </c>
      <c r="C8" s="11" t="s">
        <v>6</v>
      </c>
      <c r="D8" s="12" t="s">
        <v>0</v>
      </c>
      <c r="E8" s="10" t="s">
        <v>25</v>
      </c>
      <c r="F8" s="11" t="s">
        <v>1</v>
      </c>
      <c r="G8" s="11" t="s">
        <v>8</v>
      </c>
      <c r="H8" s="11" t="s">
        <v>10</v>
      </c>
      <c r="I8" s="11" t="s">
        <v>11</v>
      </c>
      <c r="J8" s="12" t="s">
        <v>12</v>
      </c>
      <c r="K8" s="10" t="s">
        <v>16</v>
      </c>
      <c r="L8" s="10" t="s">
        <v>25</v>
      </c>
      <c r="M8" s="11" t="s">
        <v>1</v>
      </c>
      <c r="N8" s="11" t="s">
        <v>17</v>
      </c>
      <c r="O8" s="11" t="s">
        <v>10</v>
      </c>
      <c r="P8" s="11" t="s">
        <v>11</v>
      </c>
      <c r="Q8" s="12" t="s">
        <v>12</v>
      </c>
    </row>
    <row r="9" spans="1:21" ht="35.1" customHeight="1" x14ac:dyDescent="0.2">
      <c r="A9" s="128" t="s">
        <v>22</v>
      </c>
      <c r="B9" s="14" t="s">
        <v>26</v>
      </c>
      <c r="C9" s="15">
        <v>4946</v>
      </c>
      <c r="D9" s="16">
        <v>10</v>
      </c>
      <c r="E9" s="17">
        <v>3605.2</v>
      </c>
      <c r="F9" s="18">
        <f t="shared" ref="F9:F16" si="0">$U$2*(2-E9/MIN(E$9:E$16))</f>
        <v>90</v>
      </c>
      <c r="G9" s="19">
        <f>D9+F9</f>
        <v>100</v>
      </c>
      <c r="H9" s="61">
        <v>1</v>
      </c>
      <c r="I9" s="62">
        <f>+$C9/$C$30*H9</f>
        <v>0.22898148148148148</v>
      </c>
      <c r="J9" s="63">
        <f t="shared" ref="J9:J29" si="1">+G9*I9</f>
        <v>22.898148148148149</v>
      </c>
      <c r="K9" s="64">
        <v>0.01</v>
      </c>
      <c r="L9" s="20">
        <f>+$E9*(1-K9)</f>
        <v>3569.1479999999997</v>
      </c>
      <c r="M9" s="21">
        <f>$U$2*(2-L9/MIN(L$9:L$16))</f>
        <v>90</v>
      </c>
      <c r="N9" s="21">
        <f>$D9+M9</f>
        <v>100</v>
      </c>
      <c r="O9" s="65">
        <v>1</v>
      </c>
      <c r="P9" s="62">
        <f>+$C9/$C$30*O9</f>
        <v>0.22898148148148148</v>
      </c>
      <c r="Q9" s="63">
        <f>+N9*P9</f>
        <v>22.898148148148149</v>
      </c>
    </row>
    <row r="10" spans="1:21" ht="35.1" customHeight="1" x14ac:dyDescent="0.2">
      <c r="A10" s="129"/>
      <c r="B10" s="22" t="s">
        <v>27</v>
      </c>
      <c r="C10" s="23">
        <v>4946</v>
      </c>
      <c r="D10" s="24">
        <v>10</v>
      </c>
      <c r="E10" s="25">
        <v>4236</v>
      </c>
      <c r="F10" s="26">
        <f t="shared" si="0"/>
        <v>74.252746033507165</v>
      </c>
      <c r="G10" s="27">
        <f t="shared" ref="G10:G16" si="2">D10+F10</f>
        <v>84.252746033507165</v>
      </c>
      <c r="H10" s="66"/>
      <c r="I10" s="67">
        <f t="shared" ref="I10:I23" si="3">+$C10/$C$30*H10</f>
        <v>0</v>
      </c>
      <c r="J10" s="68">
        <f t="shared" ref="J10:J23" si="4">+G10*I10</f>
        <v>0</v>
      </c>
      <c r="K10" s="69"/>
      <c r="L10" s="28">
        <v>4236</v>
      </c>
      <c r="M10" s="26">
        <f>$U$2*(2-L10/MIN(L$9:L$16))</f>
        <v>73.184591953037511</v>
      </c>
      <c r="N10" s="26">
        <f>$D10+M10</f>
        <v>83.184591953037511</v>
      </c>
      <c r="O10" s="70"/>
      <c r="P10" s="67">
        <f t="shared" ref="P10:P16" si="5">+$C10/$C$30*O10</f>
        <v>0</v>
      </c>
      <c r="Q10" s="68">
        <f t="shared" ref="Q10:Q16" si="6">+N10*P10</f>
        <v>0</v>
      </c>
    </row>
    <row r="11" spans="1:21" ht="35.1" customHeight="1" x14ac:dyDescent="0.2">
      <c r="A11" s="129"/>
      <c r="B11" s="22" t="s">
        <v>28</v>
      </c>
      <c r="C11" s="23">
        <v>4946</v>
      </c>
      <c r="D11" s="24">
        <v>10</v>
      </c>
      <c r="E11" s="25">
        <v>4075.8</v>
      </c>
      <c r="F11" s="26">
        <f t="shared" si="0"/>
        <v>78.251969377565729</v>
      </c>
      <c r="G11" s="27">
        <f t="shared" si="2"/>
        <v>88.251969377565729</v>
      </c>
      <c r="H11" s="66"/>
      <c r="I11" s="67">
        <f t="shared" si="3"/>
        <v>0</v>
      </c>
      <c r="J11" s="68">
        <f t="shared" si="4"/>
        <v>0</v>
      </c>
      <c r="K11" s="69"/>
      <c r="L11" s="28">
        <v>4075.8</v>
      </c>
      <c r="M11" s="26">
        <f t="shared" ref="M11:M15" si="7">$U$2*(2-L11/MIN(L$9:L$16))</f>
        <v>77.224211492490639</v>
      </c>
      <c r="N11" s="26">
        <f t="shared" ref="N11:N15" si="8">$D11+M11</f>
        <v>87.224211492490639</v>
      </c>
      <c r="O11" s="70"/>
      <c r="P11" s="67">
        <f t="shared" si="5"/>
        <v>0</v>
      </c>
      <c r="Q11" s="68">
        <f t="shared" si="6"/>
        <v>0</v>
      </c>
    </row>
    <row r="12" spans="1:21" ht="35.1" customHeight="1" x14ac:dyDescent="0.2">
      <c r="A12" s="129"/>
      <c r="B12" s="22" t="s">
        <v>29</v>
      </c>
      <c r="C12" s="23">
        <v>4946</v>
      </c>
      <c r="D12" s="24">
        <v>10</v>
      </c>
      <c r="E12" s="25">
        <v>3885.07</v>
      </c>
      <c r="F12" s="26">
        <f t="shared" si="0"/>
        <v>83.013341839565058</v>
      </c>
      <c r="G12" s="27">
        <f t="shared" si="2"/>
        <v>93.013341839565058</v>
      </c>
      <c r="H12" s="66"/>
      <c r="I12" s="67">
        <f t="shared" si="3"/>
        <v>0</v>
      </c>
      <c r="J12" s="68">
        <f t="shared" si="4"/>
        <v>0</v>
      </c>
      <c r="K12" s="69"/>
      <c r="L12" s="28">
        <v>3885.07</v>
      </c>
      <c r="M12" s="26">
        <f t="shared" si="7"/>
        <v>82.033678625823299</v>
      </c>
      <c r="N12" s="26">
        <f t="shared" si="8"/>
        <v>92.033678625823299</v>
      </c>
      <c r="O12" s="70"/>
      <c r="P12" s="67">
        <f t="shared" si="5"/>
        <v>0</v>
      </c>
      <c r="Q12" s="68">
        <f t="shared" si="6"/>
        <v>0</v>
      </c>
    </row>
    <row r="13" spans="1:21" ht="35.1" customHeight="1" x14ac:dyDescent="0.2">
      <c r="A13" s="129"/>
      <c r="B13" s="22" t="s">
        <v>30</v>
      </c>
      <c r="C13" s="23">
        <v>4946</v>
      </c>
      <c r="D13" s="24">
        <v>10</v>
      </c>
      <c r="E13" s="25">
        <v>4898</v>
      </c>
      <c r="F13" s="26">
        <f t="shared" si="0"/>
        <v>57.726617108620879</v>
      </c>
      <c r="G13" s="27">
        <f t="shared" si="2"/>
        <v>67.726617108620871</v>
      </c>
      <c r="H13" s="66"/>
      <c r="I13" s="67">
        <f t="shared" si="3"/>
        <v>0</v>
      </c>
      <c r="J13" s="68">
        <f t="shared" si="4"/>
        <v>0</v>
      </c>
      <c r="K13" s="69"/>
      <c r="L13" s="28">
        <v>4898</v>
      </c>
      <c r="M13" s="26">
        <f t="shared" si="7"/>
        <v>56.491532432950372</v>
      </c>
      <c r="N13" s="26">
        <f t="shared" si="8"/>
        <v>66.491532432950379</v>
      </c>
      <c r="O13" s="70"/>
      <c r="P13" s="67">
        <f t="shared" si="5"/>
        <v>0</v>
      </c>
      <c r="Q13" s="68">
        <f t="shared" si="6"/>
        <v>0</v>
      </c>
    </row>
    <row r="14" spans="1:21" ht="35.1" customHeight="1" x14ac:dyDescent="0.2">
      <c r="A14" s="129"/>
      <c r="B14" s="22" t="s">
        <v>31</v>
      </c>
      <c r="C14" s="23">
        <v>4946</v>
      </c>
      <c r="D14" s="24">
        <v>10</v>
      </c>
      <c r="E14" s="25">
        <v>4329.54</v>
      </c>
      <c r="F14" s="26">
        <f t="shared" si="0"/>
        <v>71.917618994785315</v>
      </c>
      <c r="G14" s="27">
        <f t="shared" si="2"/>
        <v>81.917618994785315</v>
      </c>
      <c r="H14" s="66"/>
      <c r="I14" s="67">
        <f t="shared" si="3"/>
        <v>0</v>
      </c>
      <c r="J14" s="68">
        <f t="shared" si="4"/>
        <v>0</v>
      </c>
      <c r="K14" s="69"/>
      <c r="L14" s="28">
        <v>4329.54</v>
      </c>
      <c r="M14" s="26">
        <f t="shared" si="7"/>
        <v>70.825877772510395</v>
      </c>
      <c r="N14" s="26">
        <f t="shared" si="8"/>
        <v>80.825877772510395</v>
      </c>
      <c r="O14" s="70"/>
      <c r="P14" s="67">
        <f t="shared" si="5"/>
        <v>0</v>
      </c>
      <c r="Q14" s="68">
        <f t="shared" si="6"/>
        <v>0</v>
      </c>
    </row>
    <row r="15" spans="1:21" ht="35.1" customHeight="1" x14ac:dyDescent="0.2">
      <c r="A15" s="129"/>
      <c r="B15" s="22" t="s">
        <v>32</v>
      </c>
      <c r="C15" s="23">
        <v>4946</v>
      </c>
      <c r="D15" s="24">
        <v>10</v>
      </c>
      <c r="E15" s="25">
        <v>4608.8599999999997</v>
      </c>
      <c r="F15" s="26">
        <f t="shared" si="0"/>
        <v>64.94469100188617</v>
      </c>
      <c r="G15" s="27">
        <f t="shared" si="2"/>
        <v>74.94469100188617</v>
      </c>
      <c r="H15" s="66"/>
      <c r="I15" s="67">
        <f t="shared" si="3"/>
        <v>0</v>
      </c>
      <c r="J15" s="68">
        <f t="shared" si="4"/>
        <v>0</v>
      </c>
      <c r="K15" s="69"/>
      <c r="L15" s="28">
        <v>4608.8599999999997</v>
      </c>
      <c r="M15" s="26">
        <f t="shared" si="7"/>
        <v>63.782516163521365</v>
      </c>
      <c r="N15" s="26">
        <f t="shared" si="8"/>
        <v>73.782516163521365</v>
      </c>
      <c r="O15" s="70"/>
      <c r="P15" s="67">
        <f t="shared" si="5"/>
        <v>0</v>
      </c>
      <c r="Q15" s="68">
        <f t="shared" si="6"/>
        <v>0</v>
      </c>
    </row>
    <row r="16" spans="1:21" ht="35.1" customHeight="1" thickBot="1" x14ac:dyDescent="0.25">
      <c r="A16" s="130"/>
      <c r="B16" s="29" t="s">
        <v>33</v>
      </c>
      <c r="C16" s="30">
        <v>4946</v>
      </c>
      <c r="D16" s="31">
        <v>10</v>
      </c>
      <c r="E16" s="32">
        <v>3987.2</v>
      </c>
      <c r="F16" s="33">
        <f t="shared" si="0"/>
        <v>80.463774547875289</v>
      </c>
      <c r="G16" s="34">
        <f t="shared" si="2"/>
        <v>90.463774547875289</v>
      </c>
      <c r="H16" s="66"/>
      <c r="I16" s="67">
        <f t="shared" si="3"/>
        <v>0</v>
      </c>
      <c r="J16" s="68">
        <f t="shared" si="4"/>
        <v>0</v>
      </c>
      <c r="K16" s="71"/>
      <c r="L16" s="35">
        <v>3987.2</v>
      </c>
      <c r="M16" s="33">
        <f>$U$2*(2-L16/MIN(L$9:L$16))</f>
        <v>79.458358129166967</v>
      </c>
      <c r="N16" s="33">
        <f>$D16+M16</f>
        <v>89.458358129166967</v>
      </c>
      <c r="O16" s="72"/>
      <c r="P16" s="73">
        <f t="shared" si="5"/>
        <v>0</v>
      </c>
      <c r="Q16" s="74">
        <f t="shared" si="6"/>
        <v>0</v>
      </c>
    </row>
    <row r="17" spans="1:17" ht="35.1" customHeight="1" x14ac:dyDescent="0.2">
      <c r="A17" s="128" t="s">
        <v>23</v>
      </c>
      <c r="B17" s="36" t="s">
        <v>26</v>
      </c>
      <c r="C17" s="37">
        <v>13074</v>
      </c>
      <c r="D17" s="38">
        <v>10</v>
      </c>
      <c r="E17" s="39">
        <v>10608</v>
      </c>
      <c r="F17" s="21">
        <f>$U$2*(2-E17/MIN(E$17:E$24))</f>
        <v>77.794715882327765</v>
      </c>
      <c r="G17" s="21">
        <f t="shared" ref="G17:G25" si="9">D17+F17</f>
        <v>87.794715882327765</v>
      </c>
      <c r="H17" s="61"/>
      <c r="I17" s="62">
        <f t="shared" si="3"/>
        <v>0</v>
      </c>
      <c r="J17" s="63">
        <f t="shared" si="4"/>
        <v>0</v>
      </c>
      <c r="K17" s="64">
        <v>0.01</v>
      </c>
      <c r="L17" s="20">
        <f t="shared" ref="L17:L25" si="10">+$E17*(1-K17)</f>
        <v>10501.92</v>
      </c>
      <c r="M17" s="21">
        <f>$U$2*(2-L17/MIN(L$17:L$24))</f>
        <v>78.816768723504481</v>
      </c>
      <c r="N17" s="21">
        <f t="shared" ref="N17:N29" si="11">$D17+M17</f>
        <v>88.816768723504481</v>
      </c>
      <c r="O17" s="65">
        <v>1</v>
      </c>
      <c r="P17" s="62">
        <f>+$C17/$C$30*O17</f>
        <v>0.6052777777777778</v>
      </c>
      <c r="Q17" s="63">
        <f t="shared" ref="Q17:Q25" si="12">+N17*P17</f>
        <v>53.758816402365632</v>
      </c>
    </row>
    <row r="18" spans="1:17" ht="35.1" customHeight="1" x14ac:dyDescent="0.2">
      <c r="A18" s="129"/>
      <c r="B18" s="40" t="s">
        <v>27</v>
      </c>
      <c r="C18" s="23">
        <v>13074</v>
      </c>
      <c r="D18" s="41">
        <v>10</v>
      </c>
      <c r="E18" s="42">
        <v>10862</v>
      </c>
      <c r="F18" s="43">
        <f t="shared" ref="F18:F24" si="13">$U$2*(2-E18/MIN(E$17:E$24))</f>
        <v>75.347492827473999</v>
      </c>
      <c r="G18" s="43">
        <f t="shared" si="9"/>
        <v>85.347492827473999</v>
      </c>
      <c r="H18" s="75"/>
      <c r="I18" s="76">
        <f t="shared" si="3"/>
        <v>0</v>
      </c>
      <c r="J18" s="77">
        <f t="shared" si="4"/>
        <v>0</v>
      </c>
      <c r="K18" s="69"/>
      <c r="L18" s="28">
        <v>10862</v>
      </c>
      <c r="M18" s="26">
        <f t="shared" ref="M18:M23" si="14">$U$2*(2-L18/MIN(L$17:L$24))</f>
        <v>75.347492827473999</v>
      </c>
      <c r="N18" s="26">
        <f t="shared" si="11"/>
        <v>85.347492827473999</v>
      </c>
      <c r="O18" s="70"/>
      <c r="P18" s="67">
        <f t="shared" ref="P18:P24" si="15">+$C18/$C$30*O18</f>
        <v>0</v>
      </c>
      <c r="Q18" s="68">
        <f t="shared" ref="Q18:Q24" si="16">+N18*P18</f>
        <v>0</v>
      </c>
    </row>
    <row r="19" spans="1:17" ht="35.1" customHeight="1" x14ac:dyDescent="0.2">
      <c r="A19" s="129"/>
      <c r="B19" s="40" t="s">
        <v>28</v>
      </c>
      <c r="C19" s="23">
        <v>13074</v>
      </c>
      <c r="D19" s="41">
        <v>10</v>
      </c>
      <c r="E19" s="42">
        <v>9836</v>
      </c>
      <c r="F19" s="43">
        <f t="shared" si="13"/>
        <v>85.23273241125338</v>
      </c>
      <c r="G19" s="43">
        <f t="shared" si="9"/>
        <v>95.23273241125338</v>
      </c>
      <c r="H19" s="75"/>
      <c r="I19" s="76">
        <f t="shared" si="3"/>
        <v>0</v>
      </c>
      <c r="J19" s="77">
        <f t="shared" si="4"/>
        <v>0</v>
      </c>
      <c r="K19" s="69"/>
      <c r="L19" s="28">
        <v>9836</v>
      </c>
      <c r="M19" s="26">
        <f t="shared" si="14"/>
        <v>85.23273241125338</v>
      </c>
      <c r="N19" s="26">
        <f t="shared" si="11"/>
        <v>95.23273241125338</v>
      </c>
      <c r="O19" s="70"/>
      <c r="P19" s="67">
        <f t="shared" si="15"/>
        <v>0</v>
      </c>
      <c r="Q19" s="68">
        <f t="shared" si="16"/>
        <v>0</v>
      </c>
    </row>
    <row r="20" spans="1:17" ht="35.1" customHeight="1" x14ac:dyDescent="0.2">
      <c r="A20" s="129"/>
      <c r="B20" s="40" t="s">
        <v>29</v>
      </c>
      <c r="C20" s="23">
        <v>13074</v>
      </c>
      <c r="D20" s="41">
        <v>10</v>
      </c>
      <c r="E20" s="42">
        <v>10152.870000000001</v>
      </c>
      <c r="F20" s="43">
        <f t="shared" si="13"/>
        <v>82.179773476641117</v>
      </c>
      <c r="G20" s="43">
        <f t="shared" si="9"/>
        <v>92.179773476641117</v>
      </c>
      <c r="H20" s="75"/>
      <c r="I20" s="76">
        <f t="shared" si="3"/>
        <v>0</v>
      </c>
      <c r="J20" s="77">
        <f t="shared" si="4"/>
        <v>0</v>
      </c>
      <c r="K20" s="69"/>
      <c r="L20" s="28">
        <v>10152.870000000001</v>
      </c>
      <c r="M20" s="26">
        <f t="shared" si="14"/>
        <v>82.179773476641117</v>
      </c>
      <c r="N20" s="26">
        <f t="shared" si="11"/>
        <v>92.179773476641117</v>
      </c>
      <c r="O20" s="70"/>
      <c r="P20" s="67">
        <f t="shared" si="15"/>
        <v>0</v>
      </c>
      <c r="Q20" s="68">
        <f t="shared" si="16"/>
        <v>0</v>
      </c>
    </row>
    <row r="21" spans="1:17" ht="35.1" customHeight="1" x14ac:dyDescent="0.2">
      <c r="A21" s="129"/>
      <c r="B21" s="40" t="s">
        <v>30</v>
      </c>
      <c r="C21" s="23">
        <v>13074</v>
      </c>
      <c r="D21" s="41">
        <v>10</v>
      </c>
      <c r="E21" s="42">
        <v>13048</v>
      </c>
      <c r="F21" s="43">
        <f t="shared" si="13"/>
        <v>54.285958977433317</v>
      </c>
      <c r="G21" s="43">
        <f t="shared" si="9"/>
        <v>64.285958977433324</v>
      </c>
      <c r="H21" s="75"/>
      <c r="I21" s="76">
        <f t="shared" si="3"/>
        <v>0</v>
      </c>
      <c r="J21" s="77">
        <f t="shared" si="4"/>
        <v>0</v>
      </c>
      <c r="K21" s="69"/>
      <c r="L21" s="28">
        <v>13048</v>
      </c>
      <c r="M21" s="26">
        <f t="shared" si="14"/>
        <v>54.285958977433317</v>
      </c>
      <c r="N21" s="26">
        <f t="shared" si="11"/>
        <v>64.285958977433324</v>
      </c>
      <c r="O21" s="70"/>
      <c r="P21" s="67">
        <f t="shared" si="15"/>
        <v>0</v>
      </c>
      <c r="Q21" s="68">
        <f t="shared" si="16"/>
        <v>0</v>
      </c>
    </row>
    <row r="22" spans="1:17" ht="35.1" customHeight="1" x14ac:dyDescent="0.2">
      <c r="A22" s="129"/>
      <c r="B22" s="40" t="s">
        <v>31</v>
      </c>
      <c r="C22" s="23">
        <v>13074</v>
      </c>
      <c r="D22" s="41">
        <v>10</v>
      </c>
      <c r="E22" s="42">
        <v>10231.780000000001</v>
      </c>
      <c r="F22" s="43">
        <f t="shared" si="13"/>
        <v>81.419496424442258</v>
      </c>
      <c r="G22" s="43">
        <f t="shared" si="9"/>
        <v>91.419496424442258</v>
      </c>
      <c r="H22" s="75"/>
      <c r="I22" s="76">
        <f t="shared" si="3"/>
        <v>0</v>
      </c>
      <c r="J22" s="77">
        <f t="shared" si="4"/>
        <v>0</v>
      </c>
      <c r="K22" s="69"/>
      <c r="L22" s="28">
        <v>10231.780000000001</v>
      </c>
      <c r="M22" s="26">
        <f t="shared" si="14"/>
        <v>81.419496424442258</v>
      </c>
      <c r="N22" s="26">
        <f t="shared" si="11"/>
        <v>91.419496424442258</v>
      </c>
      <c r="O22" s="70"/>
      <c r="P22" s="67">
        <f t="shared" si="15"/>
        <v>0</v>
      </c>
      <c r="Q22" s="68">
        <f t="shared" si="16"/>
        <v>0</v>
      </c>
    </row>
    <row r="23" spans="1:17" ht="35.1" customHeight="1" x14ac:dyDescent="0.2">
      <c r="A23" s="129"/>
      <c r="B23" s="22" t="s">
        <v>32</v>
      </c>
      <c r="C23" s="23">
        <v>13074</v>
      </c>
      <c r="D23" s="24">
        <v>10</v>
      </c>
      <c r="E23" s="25">
        <v>11704.7</v>
      </c>
      <c r="F23" s="26">
        <f t="shared" si="13"/>
        <v>67.228300432492617</v>
      </c>
      <c r="G23" s="26">
        <f t="shared" si="9"/>
        <v>77.228300432492617</v>
      </c>
      <c r="H23" s="66"/>
      <c r="I23" s="67">
        <f t="shared" si="3"/>
        <v>0</v>
      </c>
      <c r="J23" s="68">
        <f t="shared" si="4"/>
        <v>0</v>
      </c>
      <c r="K23" s="69"/>
      <c r="L23" s="28">
        <v>11704.7</v>
      </c>
      <c r="M23" s="26">
        <f t="shared" si="14"/>
        <v>67.228300432492617</v>
      </c>
      <c r="N23" s="26">
        <f t="shared" si="11"/>
        <v>77.228300432492617</v>
      </c>
      <c r="O23" s="70"/>
      <c r="P23" s="67">
        <f t="shared" si="15"/>
        <v>0</v>
      </c>
      <c r="Q23" s="68">
        <f t="shared" si="16"/>
        <v>0</v>
      </c>
    </row>
    <row r="24" spans="1:17" ht="35.1" customHeight="1" thickBot="1" x14ac:dyDescent="0.25">
      <c r="A24" s="130"/>
      <c r="B24" s="44" t="s">
        <v>33</v>
      </c>
      <c r="C24" s="45">
        <v>13074</v>
      </c>
      <c r="D24" s="46">
        <v>10</v>
      </c>
      <c r="E24" s="47">
        <v>9341.2000000000007</v>
      </c>
      <c r="F24" s="48">
        <f t="shared" si="13"/>
        <v>90</v>
      </c>
      <c r="G24" s="48">
        <f t="shared" si="9"/>
        <v>100</v>
      </c>
      <c r="H24" s="78">
        <v>1</v>
      </c>
      <c r="I24" s="73">
        <f>+$C24/$C$30*H24</f>
        <v>0.6052777777777778</v>
      </c>
      <c r="J24" s="74">
        <f t="shared" si="1"/>
        <v>60.527777777777779</v>
      </c>
      <c r="K24" s="71"/>
      <c r="L24" s="35">
        <v>9341.2000000000007</v>
      </c>
      <c r="M24" s="33">
        <f>$U$2*(2-L24/MIN(L$17:L$24))</f>
        <v>90</v>
      </c>
      <c r="N24" s="33">
        <f t="shared" si="11"/>
        <v>100</v>
      </c>
      <c r="O24" s="79"/>
      <c r="P24" s="73">
        <f t="shared" si="15"/>
        <v>0</v>
      </c>
      <c r="Q24" s="74">
        <f t="shared" si="16"/>
        <v>0</v>
      </c>
    </row>
    <row r="25" spans="1:17" ht="35.1" customHeight="1" x14ac:dyDescent="0.2">
      <c r="A25" s="128" t="s">
        <v>24</v>
      </c>
      <c r="B25" s="36" t="s">
        <v>26</v>
      </c>
      <c r="C25" s="37">
        <v>3580</v>
      </c>
      <c r="D25" s="38">
        <v>10</v>
      </c>
      <c r="E25" s="39">
        <v>3550</v>
      </c>
      <c r="F25" s="21">
        <f>$U$2*(2-E25/MIN(E$25:E$29))</f>
        <v>53.81516587677725</v>
      </c>
      <c r="G25" s="49">
        <f t="shared" si="9"/>
        <v>63.81516587677725</v>
      </c>
      <c r="H25" s="61"/>
      <c r="I25" s="62">
        <f t="shared" ref="I25:I28" si="17">+$C25/$C$30*H25</f>
        <v>0</v>
      </c>
      <c r="J25" s="63">
        <f t="shared" ref="J25:J28" si="18">+G25*I25</f>
        <v>0</v>
      </c>
      <c r="K25" s="64">
        <v>0.01</v>
      </c>
      <c r="L25" s="20">
        <f t="shared" si="10"/>
        <v>3514.5</v>
      </c>
      <c r="M25" s="21">
        <f>$U$2*(2-L25/MIN(L$25:L$29))</f>
        <v>55.077014218009481</v>
      </c>
      <c r="N25" s="21">
        <f t="shared" si="11"/>
        <v>65.077014218009481</v>
      </c>
      <c r="O25" s="65">
        <v>1</v>
      </c>
      <c r="P25" s="62">
        <f>+$C25/$C$30*O25</f>
        <v>0.16574074074074074</v>
      </c>
      <c r="Q25" s="63">
        <f t="shared" si="12"/>
        <v>10.785912541688608</v>
      </c>
    </row>
    <row r="26" spans="1:17" ht="35.1" customHeight="1" x14ac:dyDescent="0.2">
      <c r="A26" s="129"/>
      <c r="B26" s="40" t="s">
        <v>27</v>
      </c>
      <c r="C26" s="50">
        <v>3580</v>
      </c>
      <c r="D26" s="41">
        <v>10</v>
      </c>
      <c r="E26" s="42">
        <v>3578</v>
      </c>
      <c r="F26" s="43">
        <f t="shared" ref="F26:F29" si="19">$U$2*(2-E26/MIN(E$25:E$29))</f>
        <v>52.819905213270147</v>
      </c>
      <c r="G26" s="51">
        <f t="shared" ref="G26:G29" si="20">D26+F26</f>
        <v>62.819905213270147</v>
      </c>
      <c r="H26" s="75"/>
      <c r="I26" s="76">
        <f t="shared" si="17"/>
        <v>0</v>
      </c>
      <c r="J26" s="77">
        <f t="shared" si="18"/>
        <v>0</v>
      </c>
      <c r="K26" s="69"/>
      <c r="L26" s="28">
        <v>3578</v>
      </c>
      <c r="M26" s="26">
        <f t="shared" ref="M26:M28" si="21">$U$2*(2-L26/MIN(L$25:L$29))</f>
        <v>52.819905213270147</v>
      </c>
      <c r="N26" s="26">
        <f t="shared" si="11"/>
        <v>62.819905213270147</v>
      </c>
      <c r="O26" s="70"/>
      <c r="P26" s="67">
        <f t="shared" ref="P26:P29" si="22">+$C26/$C$30*O26</f>
        <v>0</v>
      </c>
      <c r="Q26" s="68">
        <f t="shared" ref="Q26:Q29" si="23">+N26*P26</f>
        <v>0</v>
      </c>
    </row>
    <row r="27" spans="1:17" ht="35.1" customHeight="1" x14ac:dyDescent="0.2">
      <c r="A27" s="129"/>
      <c r="B27" s="40" t="s">
        <v>29</v>
      </c>
      <c r="C27" s="50">
        <v>3580</v>
      </c>
      <c r="D27" s="41">
        <v>10</v>
      </c>
      <c r="E27" s="42">
        <v>3397.34</v>
      </c>
      <c r="F27" s="43">
        <f t="shared" si="19"/>
        <v>59.241469194312792</v>
      </c>
      <c r="G27" s="51">
        <f t="shared" si="20"/>
        <v>69.241469194312799</v>
      </c>
      <c r="H27" s="75"/>
      <c r="I27" s="76">
        <f t="shared" si="17"/>
        <v>0</v>
      </c>
      <c r="J27" s="77">
        <f t="shared" si="18"/>
        <v>0</v>
      </c>
      <c r="K27" s="69"/>
      <c r="L27" s="28">
        <v>3397.34</v>
      </c>
      <c r="M27" s="26">
        <f t="shared" si="21"/>
        <v>59.241469194312792</v>
      </c>
      <c r="N27" s="26">
        <f t="shared" si="11"/>
        <v>69.241469194312799</v>
      </c>
      <c r="O27" s="70"/>
      <c r="P27" s="67">
        <f t="shared" si="22"/>
        <v>0</v>
      </c>
      <c r="Q27" s="68">
        <f t="shared" si="23"/>
        <v>0</v>
      </c>
    </row>
    <row r="28" spans="1:17" ht="35.1" customHeight="1" x14ac:dyDescent="0.2">
      <c r="A28" s="129"/>
      <c r="B28" s="22" t="s">
        <v>32</v>
      </c>
      <c r="C28" s="23">
        <v>3580</v>
      </c>
      <c r="D28" s="24">
        <v>10</v>
      </c>
      <c r="E28" s="25">
        <v>3454.73</v>
      </c>
      <c r="F28" s="26">
        <f t="shared" si="19"/>
        <v>57.201540284360185</v>
      </c>
      <c r="G28" s="27">
        <f t="shared" si="20"/>
        <v>67.201540284360192</v>
      </c>
      <c r="H28" s="66"/>
      <c r="I28" s="67">
        <f t="shared" si="17"/>
        <v>0</v>
      </c>
      <c r="J28" s="68">
        <f t="shared" si="18"/>
        <v>0</v>
      </c>
      <c r="K28" s="69"/>
      <c r="L28" s="28">
        <v>3454.73</v>
      </c>
      <c r="M28" s="26">
        <f t="shared" si="21"/>
        <v>57.201540284360185</v>
      </c>
      <c r="N28" s="26">
        <f t="shared" si="11"/>
        <v>67.201540284360192</v>
      </c>
      <c r="O28" s="80"/>
      <c r="P28" s="67">
        <f t="shared" si="22"/>
        <v>0</v>
      </c>
      <c r="Q28" s="68">
        <f t="shared" si="23"/>
        <v>0</v>
      </c>
    </row>
    <row r="29" spans="1:17" ht="35.1" customHeight="1" thickBot="1" x14ac:dyDescent="0.25">
      <c r="A29" s="130"/>
      <c r="B29" s="44" t="s">
        <v>33</v>
      </c>
      <c r="C29" s="45">
        <v>3580</v>
      </c>
      <c r="D29" s="46">
        <v>10</v>
      </c>
      <c r="E29" s="47">
        <v>2532</v>
      </c>
      <c r="F29" s="48">
        <f t="shared" si="19"/>
        <v>90</v>
      </c>
      <c r="G29" s="52">
        <f t="shared" si="20"/>
        <v>100</v>
      </c>
      <c r="H29" s="78">
        <v>1</v>
      </c>
      <c r="I29" s="73">
        <f>+$C29/$C$30*H29</f>
        <v>0.16574074074074074</v>
      </c>
      <c r="J29" s="74">
        <f t="shared" si="1"/>
        <v>16.574074074074076</v>
      </c>
      <c r="K29" s="71"/>
      <c r="L29" s="35">
        <v>2532</v>
      </c>
      <c r="M29" s="33">
        <f>$U$2*(2-L29/MIN(L$25:L$29))</f>
        <v>90</v>
      </c>
      <c r="N29" s="33">
        <f t="shared" si="11"/>
        <v>100</v>
      </c>
      <c r="O29" s="72"/>
      <c r="P29" s="73">
        <f t="shared" si="22"/>
        <v>0</v>
      </c>
      <c r="Q29" s="74">
        <f t="shared" si="23"/>
        <v>0</v>
      </c>
    </row>
    <row r="30" spans="1:17" ht="53.25" customHeight="1" thickBot="1" x14ac:dyDescent="0.25">
      <c r="B30" s="53" t="s">
        <v>13</v>
      </c>
      <c r="C30" s="2">
        <f>C9+C17+C25</f>
        <v>21600</v>
      </c>
      <c r="I30" s="81" t="s">
        <v>14</v>
      </c>
      <c r="J30" s="82">
        <f>SUM(J9:J29)</f>
        <v>100</v>
      </c>
      <c r="P30" s="81" t="s">
        <v>14</v>
      </c>
      <c r="Q30" s="82">
        <f>SUM(Q9:Q29)</f>
        <v>87.44287709220238</v>
      </c>
    </row>
    <row r="33" spans="1:7" x14ac:dyDescent="0.2">
      <c r="A33" s="83"/>
    </row>
    <row r="34" spans="1:7" x14ac:dyDescent="0.2">
      <c r="A34" s="83"/>
    </row>
    <row r="36" spans="1:7" ht="56.25" customHeight="1" x14ac:dyDescent="0.2">
      <c r="A36" s="136"/>
      <c r="B36" s="136"/>
      <c r="C36" s="136"/>
      <c r="D36" s="136"/>
      <c r="E36" s="136"/>
      <c r="F36" s="136"/>
      <c r="G36" s="136"/>
    </row>
  </sheetData>
  <mergeCells count="9">
    <mergeCell ref="A36:G36"/>
    <mergeCell ref="E7:J7"/>
    <mergeCell ref="K7:Q7"/>
    <mergeCell ref="A3:Q3"/>
    <mergeCell ref="A4:Q4"/>
    <mergeCell ref="A5:Q5"/>
    <mergeCell ref="A9:A16"/>
    <mergeCell ref="A25:A29"/>
    <mergeCell ref="A17:A2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Carlos Puras Garrido</cp:lastModifiedBy>
  <cp:lastPrinted>2022-04-11T13:52:48Z</cp:lastPrinted>
  <dcterms:created xsi:type="dcterms:W3CDTF">2007-03-30T09:59:06Z</dcterms:created>
  <dcterms:modified xsi:type="dcterms:W3CDTF">2022-04-21T07:29:07Z</dcterms:modified>
</cp:coreProperties>
</file>