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07170\Documents\LOLI FERNANDEZ\cuadro ofertas conjuntas\FINAL EXPEDIENTE\"/>
    </mc:Choice>
  </mc:AlternateContent>
  <xr:revisionPtr revIDLastSave="0" documentId="13_ncr:1_{247A4FD7-57AB-448B-9E25-D38127D518B9}" xr6:coauthVersionLast="36" xr6:coauthVersionMax="36" xr10:uidLastSave="{00000000-0000-0000-0000-000000000000}"/>
  <bookViews>
    <workbookView xWindow="0" yWindow="0" windowWidth="28800" windowHeight="11400" tabRatio="752" firstSheet="1" activeTab="1" xr2:uid="{00000000-000D-0000-FFFF-FFFF00000000}"/>
  </bookViews>
  <sheets>
    <sheet name="RESUMEN PUNTUACION  (2)" sheetId="9" r:id="rId1"/>
    <sheet name="ALTERNATIVA ADJUDICADA" sheetId="6" r:id="rId2"/>
    <sheet name="valoración" sheetId="5" r:id="rId3"/>
    <sheet name="RESUMEN PUNTUACION " sheetId="8" r:id="rId4"/>
    <sheet name="DTº OFERTAS CONJUNTAS" sheetId="7" r:id="rId5"/>
  </sheets>
  <definedNames>
    <definedName name="_xlnm.Print_Area" localSheetId="1">'ALTERNATIVA ADJUDICADA'!$A$1:$L$44</definedName>
    <definedName name="_xlnm.Print_Area" localSheetId="2">valoración!$A$2:$AE$41</definedName>
  </definedNames>
  <calcPr calcId="191029"/>
</workbook>
</file>

<file path=xl/calcChain.xml><?xml version="1.0" encoding="utf-8"?>
<calcChain xmlns="http://schemas.openxmlformats.org/spreadsheetml/2006/main">
  <c r="K39" i="6" l="1"/>
  <c r="Q37" i="5"/>
  <c r="F20" i="5"/>
  <c r="N33" i="6" l="1"/>
  <c r="O33" i="6" s="1"/>
  <c r="P33" i="6" s="1"/>
  <c r="F31" i="5" l="1"/>
  <c r="F27" i="5"/>
  <c r="F29" i="5" l="1"/>
  <c r="F16" i="5" l="1"/>
  <c r="F12" i="5" l="1"/>
  <c r="G12" i="5" s="1"/>
  <c r="M9" i="5" l="1"/>
  <c r="L28" i="6" l="1"/>
  <c r="L29" i="6"/>
  <c r="L31" i="6"/>
  <c r="L32" i="6"/>
  <c r="L33" i="6"/>
  <c r="L34" i="6"/>
  <c r="L35" i="6"/>
  <c r="L37" i="6"/>
  <c r="L38" i="6"/>
  <c r="C39" i="6"/>
  <c r="A2" i="6" l="1"/>
  <c r="A3" i="6"/>
  <c r="A4" i="6"/>
  <c r="S12" i="5" l="1"/>
  <c r="S32" i="5"/>
  <c r="BW36" i="5" l="1"/>
  <c r="BW35" i="5"/>
  <c r="BX35" i="5" s="1"/>
  <c r="BY35" i="5" s="1"/>
  <c r="BW33" i="5"/>
  <c r="BW32" i="5"/>
  <c r="BX32" i="5" s="1"/>
  <c r="BY32" i="5" s="1"/>
  <c r="BW31" i="5"/>
  <c r="BW30" i="5"/>
  <c r="BW29" i="5"/>
  <c r="BW27" i="5"/>
  <c r="BX27" i="5" s="1"/>
  <c r="BY27" i="5" s="1"/>
  <c r="BW26" i="5"/>
  <c r="BW24" i="5"/>
  <c r="BX24" i="5" s="1"/>
  <c r="BY24" i="5" s="1"/>
  <c r="BW20" i="5"/>
  <c r="BW19" i="5"/>
  <c r="BX19" i="5" s="1"/>
  <c r="BY19" i="5" s="1"/>
  <c r="BW16" i="5"/>
  <c r="BW15" i="5"/>
  <c r="BW14" i="5"/>
  <c r="BW12" i="5"/>
  <c r="BX12" i="5" s="1"/>
  <c r="BY12" i="5" s="1"/>
  <c r="BW11" i="5"/>
  <c r="BX9" i="5"/>
  <c r="BY9" i="5" s="1"/>
  <c r="BP36" i="5"/>
  <c r="BP35" i="5"/>
  <c r="BQ35" i="5" s="1"/>
  <c r="BR35" i="5" s="1"/>
  <c r="BP33" i="5"/>
  <c r="BP32" i="5"/>
  <c r="BP31" i="5"/>
  <c r="BP30" i="5"/>
  <c r="BP29" i="5"/>
  <c r="BP27" i="5"/>
  <c r="BQ27" i="5" s="1"/>
  <c r="BR27" i="5" s="1"/>
  <c r="BP26" i="5"/>
  <c r="BP24" i="5"/>
  <c r="BQ24" i="5" s="1"/>
  <c r="BR24" i="5" s="1"/>
  <c r="BP20" i="5"/>
  <c r="BP19" i="5"/>
  <c r="BP16" i="5"/>
  <c r="BP15" i="5"/>
  <c r="BP14" i="5"/>
  <c r="BP12" i="5"/>
  <c r="BP11" i="5"/>
  <c r="BQ9" i="5"/>
  <c r="BR9" i="5" s="1"/>
  <c r="BI36" i="5"/>
  <c r="BI35" i="5"/>
  <c r="BI33" i="5"/>
  <c r="BI32" i="5"/>
  <c r="BI31" i="5"/>
  <c r="BI30" i="5"/>
  <c r="BI29" i="5"/>
  <c r="BI27" i="5"/>
  <c r="BI26" i="5"/>
  <c r="BI24" i="5"/>
  <c r="BJ24" i="5" s="1"/>
  <c r="BK24" i="5" s="1"/>
  <c r="BI20" i="5"/>
  <c r="BI19" i="5"/>
  <c r="BI16" i="5"/>
  <c r="BI15" i="5"/>
  <c r="BI14" i="5"/>
  <c r="BI12" i="5"/>
  <c r="BI11" i="5"/>
  <c r="BJ9" i="5"/>
  <c r="BK9" i="5" s="1"/>
  <c r="BB36" i="5"/>
  <c r="BB35" i="5"/>
  <c r="BB33" i="5"/>
  <c r="BB32" i="5"/>
  <c r="BB31" i="5"/>
  <c r="BB30" i="5"/>
  <c r="BB29" i="5"/>
  <c r="BB27" i="5"/>
  <c r="BB26" i="5"/>
  <c r="BB24" i="5"/>
  <c r="BC24" i="5" s="1"/>
  <c r="BD24" i="5" s="1"/>
  <c r="BB20" i="5"/>
  <c r="BB19" i="5"/>
  <c r="BB16" i="5"/>
  <c r="BB15" i="5"/>
  <c r="BB14" i="5"/>
  <c r="BB12" i="5"/>
  <c r="BB11" i="5"/>
  <c r="BC9" i="5"/>
  <c r="BD9" i="5" s="1"/>
  <c r="AU36" i="5"/>
  <c r="AU35" i="5"/>
  <c r="AU33" i="5"/>
  <c r="AU32" i="5"/>
  <c r="AU31" i="5"/>
  <c r="AU30" i="5"/>
  <c r="AU29" i="5"/>
  <c r="AU27" i="5"/>
  <c r="AU26" i="5"/>
  <c r="AU24" i="5"/>
  <c r="AV24" i="5" s="1"/>
  <c r="AW24" i="5" s="1"/>
  <c r="AU20" i="5"/>
  <c r="AU19" i="5"/>
  <c r="AU16" i="5"/>
  <c r="AU15" i="5"/>
  <c r="AU14" i="5"/>
  <c r="AU12" i="5"/>
  <c r="AV12" i="5" s="1"/>
  <c r="AW12" i="5" s="1"/>
  <c r="AU11" i="5"/>
  <c r="AV9" i="5"/>
  <c r="AW9" i="5" s="1"/>
  <c r="AN36" i="5"/>
  <c r="AN35" i="5"/>
  <c r="AN33" i="5"/>
  <c r="AN32" i="5"/>
  <c r="AN31" i="5"/>
  <c r="AN30" i="5"/>
  <c r="AN29" i="5"/>
  <c r="AN27" i="5"/>
  <c r="AN26" i="5"/>
  <c r="AN24" i="5"/>
  <c r="AO24" i="5" s="1"/>
  <c r="AP24" i="5" s="1"/>
  <c r="AN20" i="5"/>
  <c r="AN19" i="5"/>
  <c r="AN16" i="5"/>
  <c r="AN15" i="5"/>
  <c r="AN14" i="5"/>
  <c r="AN12" i="5"/>
  <c r="AO12" i="5" s="1"/>
  <c r="AP12" i="5" s="1"/>
  <c r="AN11" i="5"/>
  <c r="AO9" i="5"/>
  <c r="AP9" i="5" s="1"/>
  <c r="BC36" i="5" l="1"/>
  <c r="BD36" i="5" s="1"/>
  <c r="BQ20" i="5"/>
  <c r="BR20" i="5" s="1"/>
  <c r="AO20" i="5"/>
  <c r="AP20" i="5" s="1"/>
  <c r="AV29" i="5"/>
  <c r="AW29" i="5" s="1"/>
  <c r="BJ33" i="5"/>
  <c r="BK33" i="5" s="1"/>
  <c r="AO33" i="5"/>
  <c r="AP33" i="5" s="1"/>
  <c r="BQ30" i="5"/>
  <c r="BR30" i="5" s="1"/>
  <c r="AO36" i="5"/>
  <c r="AP36" i="5" s="1"/>
  <c r="AV20" i="5"/>
  <c r="AW20" i="5" s="1"/>
  <c r="AV33" i="5"/>
  <c r="AW33" i="5" s="1"/>
  <c r="BJ14" i="5"/>
  <c r="BK14" i="5" s="1"/>
  <c r="BX31" i="5"/>
  <c r="BY31" i="5" s="1"/>
  <c r="AV36" i="5"/>
  <c r="AW36" i="5" s="1"/>
  <c r="AV15" i="5"/>
  <c r="AW15" i="5" s="1"/>
  <c r="AV16" i="5"/>
  <c r="AW16" i="5" s="1"/>
  <c r="BC12" i="5"/>
  <c r="BD12" i="5" s="1"/>
  <c r="BJ35" i="5"/>
  <c r="BK35" i="5" s="1"/>
  <c r="BQ16" i="5"/>
  <c r="BR16" i="5" s="1"/>
  <c r="BQ32" i="5"/>
  <c r="BR32" i="5" s="1"/>
  <c r="BX14" i="5"/>
  <c r="BY14" i="5" s="1"/>
  <c r="BC14" i="5"/>
  <c r="BD14" i="5" s="1"/>
  <c r="BC29" i="5"/>
  <c r="BD29" i="5" s="1"/>
  <c r="AO15" i="5"/>
  <c r="AP15" i="5" s="1"/>
  <c r="BJ15" i="5"/>
  <c r="BK15" i="5" s="1"/>
  <c r="BQ11" i="5"/>
  <c r="BR11" i="5" s="1"/>
  <c r="AO16" i="5"/>
  <c r="AP16" i="5" s="1"/>
  <c r="AV26" i="5"/>
  <c r="AW26" i="5" s="1"/>
  <c r="BJ31" i="5"/>
  <c r="BK31" i="5" s="1"/>
  <c r="AO32" i="5"/>
  <c r="AP32" i="5" s="1"/>
  <c r="BJ19" i="5"/>
  <c r="BK19" i="5" s="1"/>
  <c r="BQ14" i="5"/>
  <c r="BR14" i="5" s="1"/>
  <c r="AO19" i="5"/>
  <c r="AP19" i="5" s="1"/>
  <c r="AO27" i="5"/>
  <c r="AP27" i="5" s="1"/>
  <c r="AV35" i="5"/>
  <c r="AW35" i="5" s="1"/>
  <c r="BJ16" i="5"/>
  <c r="BK16" i="5" s="1"/>
  <c r="BJ36" i="5"/>
  <c r="BK36" i="5" s="1"/>
  <c r="AO14" i="5"/>
  <c r="AP14" i="5" s="1"/>
  <c r="AV11" i="5"/>
  <c r="AW11" i="5" s="1"/>
  <c r="BC20" i="5"/>
  <c r="BD20" i="5" s="1"/>
  <c r="BC35" i="5"/>
  <c r="BD35" i="5" s="1"/>
  <c r="BJ11" i="5"/>
  <c r="BK11" i="5" s="1"/>
  <c r="BJ32" i="5"/>
  <c r="BK32" i="5" s="1"/>
  <c r="BQ12" i="5"/>
  <c r="BR12" i="5" s="1"/>
  <c r="BQ19" i="5"/>
  <c r="BR19" i="5" s="1"/>
  <c r="BQ36" i="5"/>
  <c r="BR36" i="5" s="1"/>
  <c r="BX20" i="5"/>
  <c r="BY20" i="5" s="1"/>
  <c r="BX33" i="5"/>
  <c r="BY33" i="5" s="1"/>
  <c r="AO31" i="5"/>
  <c r="AP31" i="5" s="1"/>
  <c r="AO11" i="5"/>
  <c r="AP11" i="5" s="1"/>
  <c r="AO35" i="5"/>
  <c r="AP35" i="5" s="1"/>
  <c r="AV32" i="5"/>
  <c r="AW32" i="5" s="1"/>
  <c r="BC31" i="5"/>
  <c r="BD31" i="5" s="1"/>
  <c r="BJ20" i="5"/>
  <c r="BK20" i="5" s="1"/>
  <c r="BX11" i="5"/>
  <c r="BY11" i="5" s="1"/>
  <c r="BX29" i="5"/>
  <c r="BY29" i="5" s="1"/>
  <c r="AV14" i="5"/>
  <c r="AW14" i="5" s="1"/>
  <c r="AV27" i="5"/>
  <c r="AW27" i="5" s="1"/>
  <c r="BC11" i="5"/>
  <c r="BD11" i="5" s="1"/>
  <c r="BC16" i="5"/>
  <c r="BD16" i="5" s="1"/>
  <c r="BC26" i="5"/>
  <c r="BD26" i="5" s="1"/>
  <c r="BC32" i="5"/>
  <c r="BD32" i="5" s="1"/>
  <c r="BQ15" i="5"/>
  <c r="BR15" i="5" s="1"/>
  <c r="BX16" i="5"/>
  <c r="BY16" i="5" s="1"/>
  <c r="BX26" i="5"/>
  <c r="BY26" i="5" s="1"/>
  <c r="BX36" i="5"/>
  <c r="BY36" i="5" s="1"/>
  <c r="BX15" i="5"/>
  <c r="BY15" i="5" s="1"/>
  <c r="BX30" i="5"/>
  <c r="BY30" i="5" s="1"/>
  <c r="BQ29" i="5"/>
  <c r="BR29" i="5" s="1"/>
  <c r="BQ31" i="5"/>
  <c r="BR31" i="5" s="1"/>
  <c r="BQ26" i="5"/>
  <c r="BR26" i="5" s="1"/>
  <c r="BQ33" i="5"/>
  <c r="BR33" i="5" s="1"/>
  <c r="BJ26" i="5"/>
  <c r="BK26" i="5" s="1"/>
  <c r="BJ29" i="5"/>
  <c r="BK29" i="5" s="1"/>
  <c r="BJ12" i="5"/>
  <c r="BK12" i="5" s="1"/>
  <c r="BJ27" i="5"/>
  <c r="BK27" i="5" s="1"/>
  <c r="BJ30" i="5"/>
  <c r="BK30" i="5" s="1"/>
  <c r="BC27" i="5"/>
  <c r="BD27" i="5" s="1"/>
  <c r="BC33" i="5"/>
  <c r="BD33" i="5" s="1"/>
  <c r="BC19" i="5"/>
  <c r="BD19" i="5" s="1"/>
  <c r="BC15" i="5"/>
  <c r="BD15" i="5" s="1"/>
  <c r="BC30" i="5"/>
  <c r="BD30" i="5" s="1"/>
  <c r="AV30" i="5"/>
  <c r="AW30" i="5" s="1"/>
  <c r="AV31" i="5"/>
  <c r="AW31" i="5" s="1"/>
  <c r="AV19" i="5"/>
  <c r="AW19" i="5" s="1"/>
  <c r="AO29" i="5"/>
  <c r="AP29" i="5" s="1"/>
  <c r="AO30" i="5"/>
  <c r="AP30" i="5" s="1"/>
  <c r="AO26" i="5"/>
  <c r="AP26" i="5" s="1"/>
  <c r="AF7" i="5"/>
  <c r="Y7" i="5"/>
  <c r="AG36" i="5"/>
  <c r="AG35" i="5"/>
  <c r="AG33" i="5"/>
  <c r="AG32" i="5"/>
  <c r="AG31" i="5"/>
  <c r="AG30" i="5"/>
  <c r="AG29" i="5"/>
  <c r="AG27" i="5"/>
  <c r="AG26" i="5"/>
  <c r="AG24" i="5"/>
  <c r="AH24" i="5" s="1"/>
  <c r="AI24" i="5" s="1"/>
  <c r="AG20" i="5"/>
  <c r="AG19" i="5"/>
  <c r="AG16" i="5"/>
  <c r="AG15" i="5"/>
  <c r="AG14" i="5"/>
  <c r="AG12" i="5"/>
  <c r="AG11" i="5"/>
  <c r="AH9" i="5"/>
  <c r="AI9" i="5" s="1"/>
  <c r="Z36" i="5"/>
  <c r="Z35" i="5"/>
  <c r="Z33" i="5"/>
  <c r="Z32" i="5"/>
  <c r="Z31" i="5"/>
  <c r="Z30" i="5"/>
  <c r="Z29" i="5"/>
  <c r="Z27" i="5"/>
  <c r="Z26" i="5"/>
  <c r="Z24" i="5"/>
  <c r="AA24" i="5" s="1"/>
  <c r="AB24" i="5" s="1"/>
  <c r="Z20" i="5"/>
  <c r="Z19" i="5"/>
  <c r="Z16" i="5"/>
  <c r="Z15" i="5"/>
  <c r="Z14" i="5"/>
  <c r="Z12" i="5"/>
  <c r="Z11" i="5"/>
  <c r="AA9" i="5"/>
  <c r="AB9" i="5" s="1"/>
  <c r="T36" i="5"/>
  <c r="U36" i="5" s="1"/>
  <c r="T35" i="5"/>
  <c r="U35" i="5" s="1"/>
  <c r="T33" i="5"/>
  <c r="U33" i="5" s="1"/>
  <c r="T32" i="5"/>
  <c r="U32" i="5" s="1"/>
  <c r="T31" i="5"/>
  <c r="U31" i="5" s="1"/>
  <c r="T30" i="5"/>
  <c r="U30" i="5" s="1"/>
  <c r="T29" i="5"/>
  <c r="U29" i="5" s="1"/>
  <c r="T27" i="5"/>
  <c r="T26" i="5"/>
  <c r="U26" i="5" s="1"/>
  <c r="T24" i="5"/>
  <c r="U24" i="5" s="1"/>
  <c r="T20" i="5"/>
  <c r="U20" i="5" s="1"/>
  <c r="T19" i="5"/>
  <c r="U19" i="5" s="1"/>
  <c r="T16" i="5"/>
  <c r="U16" i="5" s="1"/>
  <c r="T15" i="5"/>
  <c r="T14" i="5"/>
  <c r="U14" i="5" s="1"/>
  <c r="T12" i="5"/>
  <c r="U12" i="5" s="1"/>
  <c r="T11" i="5"/>
  <c r="U11" i="5" s="1"/>
  <c r="T9" i="5"/>
  <c r="U9" i="5" s="1"/>
  <c r="AA26" i="5" l="1"/>
  <c r="AB26" i="5" s="1"/>
  <c r="AA36" i="5"/>
  <c r="AB36" i="5" s="1"/>
  <c r="AH20" i="5"/>
  <c r="AI20" i="5" s="1"/>
  <c r="AH11" i="5"/>
  <c r="AI11" i="5" s="1"/>
  <c r="AH26" i="5"/>
  <c r="AI26" i="5" s="1"/>
  <c r="AH32" i="5"/>
  <c r="AI32" i="5" s="1"/>
  <c r="AH35" i="5"/>
  <c r="AI35" i="5" s="1"/>
  <c r="AH29" i="5"/>
  <c r="AI29" i="5" s="1"/>
  <c r="AA19" i="5"/>
  <c r="AB19" i="5" s="1"/>
  <c r="AA32" i="5"/>
  <c r="AB32" i="5" s="1"/>
  <c r="AH12" i="5"/>
  <c r="AI12" i="5" s="1"/>
  <c r="AH19" i="5"/>
  <c r="AI19" i="5" s="1"/>
  <c r="AH27" i="5"/>
  <c r="AI27" i="5" s="1"/>
  <c r="AH33" i="5"/>
  <c r="AI33" i="5" s="1"/>
  <c r="AA35" i="5"/>
  <c r="AB35" i="5" s="1"/>
  <c r="AA12" i="5"/>
  <c r="AB12" i="5" s="1"/>
  <c r="AA29" i="5"/>
  <c r="AB29" i="5" s="1"/>
  <c r="AH36" i="5"/>
  <c r="AI36" i="5" s="1"/>
  <c r="AA15" i="5"/>
  <c r="AB15" i="5" s="1"/>
  <c r="AH16" i="5"/>
  <c r="AI16" i="5" s="1"/>
  <c r="AH31" i="5"/>
  <c r="AI31" i="5" s="1"/>
  <c r="AH14" i="5"/>
  <c r="AI14" i="5" s="1"/>
  <c r="AH15" i="5"/>
  <c r="AI15" i="5" s="1"/>
  <c r="AH30" i="5"/>
  <c r="AI30" i="5" s="1"/>
  <c r="AA20" i="5"/>
  <c r="AB20" i="5" s="1"/>
  <c r="AA33" i="5"/>
  <c r="AB33" i="5" s="1"/>
  <c r="AA16" i="5"/>
  <c r="AB16" i="5" s="1"/>
  <c r="AA31" i="5"/>
  <c r="AB31" i="5" s="1"/>
  <c r="AA27" i="5"/>
  <c r="AB27" i="5" s="1"/>
  <c r="AA30" i="5"/>
  <c r="AB30" i="5" s="1"/>
  <c r="AA11" i="5"/>
  <c r="AB11" i="5" s="1"/>
  <c r="AA14" i="5"/>
  <c r="AB14" i="5" s="1"/>
  <c r="U15" i="5"/>
  <c r="U27" i="5"/>
  <c r="N9" i="5" l="1"/>
  <c r="L11" i="5" l="1"/>
  <c r="F30" i="5"/>
  <c r="F26" i="5" l="1"/>
  <c r="F24" i="5"/>
  <c r="F19" i="5"/>
  <c r="F15" i="5"/>
  <c r="F14" i="5"/>
  <c r="F11" i="5"/>
  <c r="C37" i="5" l="1"/>
  <c r="P9" i="5" s="1"/>
  <c r="Q9" i="5" s="1"/>
  <c r="L27" i="5"/>
  <c r="G27" i="5"/>
  <c r="L26" i="5"/>
  <c r="G26" i="5"/>
  <c r="L24" i="5"/>
  <c r="M24" i="5" s="1"/>
  <c r="G24" i="5"/>
  <c r="L31" i="5"/>
  <c r="G31" i="5"/>
  <c r="L30" i="5"/>
  <c r="G30" i="5"/>
  <c r="L29" i="5"/>
  <c r="G29" i="5"/>
  <c r="L20" i="5"/>
  <c r="G20" i="5"/>
  <c r="L19" i="5"/>
  <c r="M19" i="5" s="1"/>
  <c r="G19" i="5"/>
  <c r="W12" i="5" l="1"/>
  <c r="X12" i="5" s="1"/>
  <c r="CA30" i="5"/>
  <c r="CB30" i="5" s="1"/>
  <c r="CA11" i="5"/>
  <c r="CB11" i="5" s="1"/>
  <c r="BT33" i="5"/>
  <c r="BU33" i="5" s="1"/>
  <c r="BM33" i="5"/>
  <c r="BN33" i="5" s="1"/>
  <c r="BM14" i="5"/>
  <c r="BN14" i="5" s="1"/>
  <c r="AY32" i="5"/>
  <c r="AZ32" i="5" s="1"/>
  <c r="AY19" i="5"/>
  <c r="AZ19" i="5" s="1"/>
  <c r="AR35" i="5"/>
  <c r="AS35" i="5" s="1"/>
  <c r="AR30" i="5"/>
  <c r="AS30" i="5" s="1"/>
  <c r="AR24" i="5"/>
  <c r="AS24" i="5" s="1"/>
  <c r="AR15" i="5"/>
  <c r="AS15" i="5" s="1"/>
  <c r="AR11" i="5"/>
  <c r="AS11" i="5" s="1"/>
  <c r="AR20" i="5"/>
  <c r="AS20" i="5" s="1"/>
  <c r="AY11" i="5"/>
  <c r="AZ11" i="5" s="1"/>
  <c r="AR14" i="5"/>
  <c r="AS14" i="5" s="1"/>
  <c r="BM30" i="5"/>
  <c r="BN30" i="5" s="1"/>
  <c r="BF26" i="5"/>
  <c r="BG26" i="5" s="1"/>
  <c r="BF11" i="5"/>
  <c r="BG11" i="5" s="1"/>
  <c r="AY27" i="5"/>
  <c r="AZ27" i="5" s="1"/>
  <c r="CA35" i="5"/>
  <c r="CB35" i="5" s="1"/>
  <c r="CA24" i="5"/>
  <c r="CB24" i="5" s="1"/>
  <c r="CA15" i="5"/>
  <c r="CB15" i="5" s="1"/>
  <c r="BT27" i="5"/>
  <c r="BU27" i="5" s="1"/>
  <c r="BT14" i="5"/>
  <c r="BU14" i="5" s="1"/>
  <c r="BF24" i="5"/>
  <c r="BG24" i="5" s="1"/>
  <c r="BF15" i="5"/>
  <c r="BG15" i="5" s="1"/>
  <c r="BF9" i="5"/>
  <c r="BG9" i="5" s="1"/>
  <c r="AY26" i="5"/>
  <c r="AZ26" i="5" s="1"/>
  <c r="AY12" i="5"/>
  <c r="AZ12" i="5" s="1"/>
  <c r="BM19" i="5"/>
  <c r="BN19" i="5" s="1"/>
  <c r="BF30" i="5"/>
  <c r="BG30" i="5" s="1"/>
  <c r="BT29" i="5"/>
  <c r="BU29" i="5" s="1"/>
  <c r="BT9" i="5"/>
  <c r="BU9" i="5" s="1"/>
  <c r="CA29" i="5"/>
  <c r="CB29" i="5" s="1"/>
  <c r="CA9" i="5"/>
  <c r="CB9" i="5" s="1"/>
  <c r="BT32" i="5"/>
  <c r="BU32" i="5" s="1"/>
  <c r="AR33" i="5"/>
  <c r="AS33" i="5" s="1"/>
  <c r="AR29" i="5"/>
  <c r="AS29" i="5" s="1"/>
  <c r="AR9" i="5"/>
  <c r="AS9" i="5" s="1"/>
  <c r="AY14" i="5"/>
  <c r="AZ14" i="5" s="1"/>
  <c r="CA33" i="5"/>
  <c r="CB33" i="5" s="1"/>
  <c r="CA14" i="5"/>
  <c r="CB14" i="5" s="1"/>
  <c r="BT26" i="5"/>
  <c r="BU26" i="5" s="1"/>
  <c r="BT19" i="5"/>
  <c r="BU19" i="5" s="1"/>
  <c r="BT12" i="5"/>
  <c r="BU12" i="5" s="1"/>
  <c r="BM32" i="5"/>
  <c r="BN32" i="5" s="1"/>
  <c r="BM12" i="5"/>
  <c r="BN12" i="5" s="1"/>
  <c r="BF35" i="5"/>
  <c r="BG35" i="5" s="1"/>
  <c r="BF20" i="5"/>
  <c r="BG20" i="5" s="1"/>
  <c r="BF14" i="5"/>
  <c r="BG14" i="5" s="1"/>
  <c r="AY30" i="5"/>
  <c r="AZ30" i="5" s="1"/>
  <c r="AY24" i="5"/>
  <c r="AZ24" i="5" s="1"/>
  <c r="BM9" i="5"/>
  <c r="BN9" i="5" s="1"/>
  <c r="CA27" i="5"/>
  <c r="CB27" i="5" s="1"/>
  <c r="BM26" i="5"/>
  <c r="BN26" i="5" s="1"/>
  <c r="BM16" i="5"/>
  <c r="BN16" i="5" s="1"/>
  <c r="BF29" i="5"/>
  <c r="BG29" i="5" s="1"/>
  <c r="AY35" i="5"/>
  <c r="AZ35" i="5" s="1"/>
  <c r="AY15" i="5"/>
  <c r="AZ15" i="5" s="1"/>
  <c r="AR27" i="5"/>
  <c r="AS27" i="5" s="1"/>
  <c r="AR19" i="5"/>
  <c r="AS19" i="5" s="1"/>
  <c r="AR26" i="5"/>
  <c r="AS26" i="5" s="1"/>
  <c r="AR16" i="5"/>
  <c r="AS16" i="5" s="1"/>
  <c r="AR12" i="5"/>
  <c r="AS12" i="5" s="1"/>
  <c r="CA19" i="5"/>
  <c r="CB19" i="5" s="1"/>
  <c r="CA12" i="5"/>
  <c r="CB12" i="5" s="1"/>
  <c r="BT30" i="5"/>
  <c r="BU30" i="5" s="1"/>
  <c r="BT24" i="5"/>
  <c r="BU24" i="5" s="1"/>
  <c r="BT16" i="5"/>
  <c r="BU16" i="5" s="1"/>
  <c r="BT11" i="5"/>
  <c r="BU11" i="5" s="1"/>
  <c r="BM11" i="5"/>
  <c r="BN11" i="5" s="1"/>
  <c r="BF33" i="5"/>
  <c r="BG33" i="5" s="1"/>
  <c r="BF19" i="5"/>
  <c r="BG19" i="5" s="1"/>
  <c r="BF12" i="5"/>
  <c r="BG12" i="5" s="1"/>
  <c r="AY9" i="5"/>
  <c r="AZ9" i="5" s="1"/>
  <c r="BM35" i="5"/>
  <c r="BN35" i="5" s="1"/>
  <c r="BM24" i="5"/>
  <c r="BN24" i="5" s="1"/>
  <c r="BM15" i="5"/>
  <c r="BN15" i="5" s="1"/>
  <c r="AY20" i="5"/>
  <c r="AZ20" i="5" s="1"/>
  <c r="CA16" i="5"/>
  <c r="CB16" i="5" s="1"/>
  <c r="BF16" i="5"/>
  <c r="BG16" i="5" s="1"/>
  <c r="BT35" i="5"/>
  <c r="BU35" i="5" s="1"/>
  <c r="AY33" i="5"/>
  <c r="AZ33" i="5" s="1"/>
  <c r="CA26" i="5"/>
  <c r="CB26" i="5" s="1"/>
  <c r="BT15" i="5"/>
  <c r="BU15" i="5" s="1"/>
  <c r="AK11" i="5"/>
  <c r="AL11" i="5" s="1"/>
  <c r="AK30" i="5"/>
  <c r="AL30" i="5" s="1"/>
  <c r="AK24" i="5"/>
  <c r="AL24" i="5" s="1"/>
  <c r="AK15" i="5"/>
  <c r="AL15" i="5" s="1"/>
  <c r="AK9" i="5"/>
  <c r="AL9" i="5" s="1"/>
  <c r="AK14" i="5"/>
  <c r="AL14" i="5" s="1"/>
  <c r="AK35" i="5"/>
  <c r="AL35" i="5" s="1"/>
  <c r="AK26" i="5"/>
  <c r="AL26" i="5" s="1"/>
  <c r="AK33" i="5"/>
  <c r="AL33" i="5" s="1"/>
  <c r="AK27" i="5"/>
  <c r="AL27" i="5" s="1"/>
  <c r="AK19" i="5"/>
  <c r="AL19" i="5" s="1"/>
  <c r="AK12" i="5"/>
  <c r="AL12" i="5" s="1"/>
  <c r="AK16" i="5"/>
  <c r="AL16" i="5" s="1"/>
  <c r="AK32" i="5"/>
  <c r="AL32" i="5" s="1"/>
  <c r="M26" i="5"/>
  <c r="AD26" i="5"/>
  <c r="AE26" i="5" s="1"/>
  <c r="AD12" i="5"/>
  <c r="AE12" i="5" s="1"/>
  <c r="AD30" i="5"/>
  <c r="AE30" i="5" s="1"/>
  <c r="AD16" i="5"/>
  <c r="AE16" i="5" s="1"/>
  <c r="AD11" i="5"/>
  <c r="AE11" i="5" s="1"/>
  <c r="AD35" i="5"/>
  <c r="AE35" i="5" s="1"/>
  <c r="AD24" i="5"/>
  <c r="AE24" i="5" s="1"/>
  <c r="AD15" i="5"/>
  <c r="AE15" i="5" s="1"/>
  <c r="AD33" i="5"/>
  <c r="AE33" i="5" s="1"/>
  <c r="AD29" i="5"/>
  <c r="AE29" i="5" s="1"/>
  <c r="AD9" i="5"/>
  <c r="AE9" i="5" s="1"/>
  <c r="AD27" i="5"/>
  <c r="AE27" i="5" s="1"/>
  <c r="AD14" i="5"/>
  <c r="AE14" i="5" s="1"/>
  <c r="AD19" i="5"/>
  <c r="AE19" i="5" s="1"/>
  <c r="W26" i="5"/>
  <c r="X26" i="5" s="1"/>
  <c r="W35" i="5"/>
  <c r="X35" i="5" s="1"/>
  <c r="W16" i="5"/>
  <c r="X16" i="5" s="1"/>
  <c r="W30" i="5"/>
  <c r="X30" i="5" s="1"/>
  <c r="W24" i="5"/>
  <c r="X24" i="5" s="1"/>
  <c r="W33" i="5"/>
  <c r="X33" i="5" s="1"/>
  <c r="W14" i="5"/>
  <c r="X14" i="5" s="1"/>
  <c r="W15" i="5"/>
  <c r="X15" i="5" s="1"/>
  <c r="W9" i="5"/>
  <c r="X9" i="5" s="1"/>
  <c r="W27" i="5"/>
  <c r="X27" i="5" s="1"/>
  <c r="W32" i="5"/>
  <c r="X32" i="5" s="1"/>
  <c r="W36" i="5"/>
  <c r="X36" i="5" s="1"/>
  <c r="W19" i="5"/>
  <c r="X19" i="5" s="1"/>
  <c r="M27" i="5"/>
  <c r="M20" i="5"/>
  <c r="P12" i="5"/>
  <c r="P16" i="5"/>
  <c r="M30" i="5"/>
  <c r="M31" i="5"/>
  <c r="M29" i="5"/>
  <c r="L16" i="5"/>
  <c r="G16" i="5"/>
  <c r="L15" i="5"/>
  <c r="G15" i="5"/>
  <c r="L14" i="5"/>
  <c r="G14" i="5"/>
  <c r="L12" i="5"/>
  <c r="M12" i="5" s="1"/>
  <c r="G11" i="5"/>
  <c r="X37" i="5" l="1"/>
  <c r="M16" i="5"/>
  <c r="N12" i="5"/>
  <c r="Q12" i="5" s="1"/>
  <c r="M11" i="5"/>
  <c r="N11" i="5" s="1"/>
  <c r="BN37" i="5"/>
  <c r="AS37" i="5"/>
  <c r="BU37" i="5"/>
  <c r="CB37" i="5"/>
  <c r="AL37" i="5"/>
  <c r="AZ37" i="5"/>
  <c r="BG37" i="5"/>
  <c r="AE37" i="5"/>
  <c r="M15" i="5"/>
  <c r="M14" i="5"/>
  <c r="L26" i="6"/>
  <c r="L22" i="6"/>
  <c r="L21" i="6"/>
  <c r="L18" i="6"/>
  <c r="L17" i="6"/>
  <c r="L16" i="6"/>
  <c r="L11" i="6"/>
  <c r="L36" i="5" l="1"/>
  <c r="F36" i="5"/>
  <c r="G36" i="5" s="1"/>
  <c r="L35" i="5"/>
  <c r="F35" i="5"/>
  <c r="G35" i="5" s="1"/>
  <c r="L33" i="5"/>
  <c r="F33" i="5"/>
  <c r="G33" i="5" s="1"/>
  <c r="L32" i="5"/>
  <c r="F32" i="5"/>
  <c r="G32" i="5" s="1"/>
  <c r="F9" i="5"/>
  <c r="G9" i="5" s="1"/>
  <c r="M36" i="5" l="1"/>
  <c r="N36" i="5" s="1"/>
  <c r="N20" i="5"/>
  <c r="N26" i="5"/>
  <c r="N27" i="5"/>
  <c r="N31" i="5"/>
  <c r="N29" i="5"/>
  <c r="N24" i="5"/>
  <c r="N19" i="5"/>
  <c r="N30" i="5"/>
  <c r="P27" i="5"/>
  <c r="P19" i="5"/>
  <c r="I24" i="5"/>
  <c r="J24" i="5" s="1"/>
  <c r="P29" i="5"/>
  <c r="I26" i="5"/>
  <c r="J26" i="5" s="1"/>
  <c r="P30" i="5"/>
  <c r="I29" i="5"/>
  <c r="J29" i="5" s="1"/>
  <c r="I27" i="5"/>
  <c r="J27" i="5" s="1"/>
  <c r="I30" i="5"/>
  <c r="J30" i="5" s="1"/>
  <c r="P24" i="5"/>
  <c r="I19" i="5"/>
  <c r="J19" i="5" s="1"/>
  <c r="P26" i="5"/>
  <c r="N14" i="5"/>
  <c r="N15" i="5"/>
  <c r="N16" i="5"/>
  <c r="Q16" i="5" s="1"/>
  <c r="M35" i="5"/>
  <c r="N35" i="5" s="1"/>
  <c r="I15" i="5"/>
  <c r="J15" i="5" s="1"/>
  <c r="I14" i="5"/>
  <c r="J14" i="5" s="1"/>
  <c r="I16" i="5"/>
  <c r="J16" i="5" s="1"/>
  <c r="P14" i="5"/>
  <c r="P15" i="5"/>
  <c r="M33" i="5"/>
  <c r="N33" i="5" s="1"/>
  <c r="P11" i="5"/>
  <c r="Q11" i="5" s="1"/>
  <c r="J12" i="5"/>
  <c r="I11" i="5"/>
  <c r="J11" i="5" s="1"/>
  <c r="M32" i="5"/>
  <c r="N32" i="5" s="1"/>
  <c r="I9" i="5"/>
  <c r="J9" i="5" s="1"/>
  <c r="P35" i="5"/>
  <c r="I36" i="5"/>
  <c r="J36" i="5" s="1"/>
  <c r="I35" i="5"/>
  <c r="J35" i="5" s="1"/>
  <c r="P33" i="5"/>
  <c r="I33" i="5"/>
  <c r="J33" i="5" s="1"/>
  <c r="J37" i="5" l="1"/>
  <c r="Q35" i="5"/>
  <c r="Q26" i="5"/>
  <c r="Q33" i="5"/>
  <c r="Q30" i="5"/>
  <c r="Q27" i="5"/>
  <c r="Q24" i="5"/>
  <c r="Q19" i="5"/>
  <c r="Q29" i="5"/>
  <c r="Q15" i="5"/>
  <c r="Q14" i="5"/>
  <c r="L13" i="6" l="1"/>
  <c r="L14" i="6"/>
</calcChain>
</file>

<file path=xl/sharedStrings.xml><?xml version="1.0" encoding="utf-8"?>
<sst xmlns="http://schemas.openxmlformats.org/spreadsheetml/2006/main" count="299" uniqueCount="100">
  <si>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</si>
  <si>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</si>
  <si>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</si>
  <si>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</si>
  <si>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</si>
  <si>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</si>
  <si>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</si>
  <si>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</si>
  <si>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</si>
  <si>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</si>
  <si>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</si>
  <si>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</si>
  <si>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</si>
  <si>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</si>
  <si>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</si>
  <si>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</si>
  <si>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</si>
  <si>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</si>
  <si>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</si>
  <si>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</si>
  <si>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S-01350-2022</t>
  </si>
  <si>
    <t>LOTE 1: Servicios de aceleración Web-servicios ESI AVANZADOS</t>
  </si>
  <si>
    <t>LOTE 2: Servicios de aceleración Web-WAF</t>
  </si>
  <si>
    <t>TELEFONICA SOLUCIONES INFORMATICA Y COMUNICACIONES ESPAÑA,S.AU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</si>
  <si>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1 AÑO)</t>
    </r>
  </si>
  <si>
    <t>CROSSPOINT</t>
  </si>
  <si>
    <t>LOTE3 : Lote principal de servicios de distribución de contenido web estatico</t>
  </si>
  <si>
    <t>LOTE 4: Lote secundario de servicios de distribución de contenido web estatico</t>
  </si>
  <si>
    <t>LOTE 5: Lote principal de servicios de distribución de audio y video en directo</t>
  </si>
  <si>
    <t>LOTE 6: Lote secundario de servicios de distribución de audio y video en directo</t>
  </si>
  <si>
    <t>LOTE 7: Lote principal de servicios de distribución de audio y video bajo demanda</t>
  </si>
  <si>
    <t>LOTE 8: Lote secundario de servicios de distribución de  video y audio bajo demanda</t>
  </si>
  <si>
    <t>LOTE 9: Servicios de transcodificación de vídeo en directo</t>
  </si>
  <si>
    <t>RETEVISION</t>
  </si>
  <si>
    <t>FLUMOTION</t>
  </si>
  <si>
    <t>Alternativa 2: oferta conjunta "CROSSPOINT" por dos lotes (2% lote 2 y 3% lote 7)</t>
  </si>
  <si>
    <t>ofertas conjuntas</t>
  </si>
  <si>
    <t>LOTE</t>
  </si>
  <si>
    <t>DESCUENTOS</t>
  </si>
  <si>
    <t>lote 2</t>
  </si>
  <si>
    <t>lote 2 y 7</t>
  </si>
  <si>
    <t>lote 2 y 8</t>
  </si>
  <si>
    <t>lote 3</t>
  </si>
  <si>
    <t>lote 3 y 7</t>
  </si>
  <si>
    <t>lote 3 y 8</t>
  </si>
  <si>
    <t>lote 4</t>
  </si>
  <si>
    <t>lote 4 y 7</t>
  </si>
  <si>
    <t>lote 4 y 8</t>
  </si>
  <si>
    <t>lote 6</t>
  </si>
  <si>
    <t>lote 6 y 7</t>
  </si>
  <si>
    <t>lote 6 y 8</t>
  </si>
  <si>
    <t>lote 7</t>
  </si>
  <si>
    <t>lote 7 y 2</t>
  </si>
  <si>
    <t>lote 7 y 3</t>
  </si>
  <si>
    <t>lote 7 y 4</t>
  </si>
  <si>
    <t>lote 7 y 6</t>
  </si>
  <si>
    <t>lote 8</t>
  </si>
  <si>
    <t>lote 8 y 2</t>
  </si>
  <si>
    <t>lote 8 y 3</t>
  </si>
  <si>
    <t>lote 8 y 4</t>
  </si>
  <si>
    <t>lote 8 y 6</t>
  </si>
  <si>
    <t>oferta nº 11 conjunta</t>
  </si>
  <si>
    <t xml:space="preserve">LOTE 6 Y 7 </t>
  </si>
  <si>
    <t>oferta nº 12 conjunta</t>
  </si>
  <si>
    <t xml:space="preserve">LOTE 6 Y 8 </t>
  </si>
  <si>
    <t>Alternativa 3: oferta conjunta "CROSSPOINT" por dos lotes (2% lote 2 y 5% lote 8)</t>
  </si>
  <si>
    <t>alternnn n</t>
  </si>
  <si>
    <t>Alternativa 4: oferta conjunta "CROSSPOINT" por dos lotes (1% lote 3 y 3% lote 7)</t>
  </si>
  <si>
    <t>Alternativa 5: oferta conjunta "CROSSPOINT" por dos lotes (1% lote 3 y 5% lote 8)</t>
  </si>
  <si>
    <t>Alternativa 6: oferta conjunta "CROSSPOINT" por dos lotes (0,5% lote 4 y 3% lote 7)</t>
  </si>
  <si>
    <t>Alternativa 7: oferta conjunta "CROSSPOINT" por dos lotes (0,5% lote 4 y 5% lote 8)</t>
  </si>
  <si>
    <t>Alternativa 8: oferta conjunta "CROSSPOINT" por dos lotes (1% lote 6 y 3% lote 7)</t>
  </si>
  <si>
    <t>Alternativa 9: oferta conjunta "CROSSPOINT" por dos lotes (1% lote 6 y 5% lote8)</t>
  </si>
  <si>
    <t>"Servicios CDN"</t>
  </si>
  <si>
    <t>INDIVIDUALES</t>
  </si>
  <si>
    <t>PUNTUACION PONDERADA</t>
  </si>
  <si>
    <t>Nº ALTERNATIVA</t>
  </si>
  <si>
    <t>Alternativa 1: OFERTAS INDIVIDUDALES</t>
  </si>
  <si>
    <t xml:space="preserve">Valor estimado             </t>
  </si>
  <si>
    <t>GLOBAL INCUBATOR</t>
  </si>
  <si>
    <t>Excluida por no superar las pruebas técnicas</t>
  </si>
  <si>
    <t>Excluida la propuesta técnica no cumple con todos los requisitos establecidos en el pliego de condiciones técnicas.</t>
  </si>
  <si>
    <t>No supera el corte del 50% de la puntuación según figura en el P.C.G.</t>
  </si>
  <si>
    <t>GLOBAL INCUBATOR,S.L</t>
  </si>
  <si>
    <t>Excluida no ha supera las pruebas técnicas</t>
  </si>
  <si>
    <t>No ha superado las pruebas técnicas</t>
  </si>
  <si>
    <t>Alternativa 10: oferta conjunta "RETEVISION" por dos lotes (2 lote 6 y 2% lote7)</t>
  </si>
  <si>
    <t>Alternativa11: oferta conjunta "RETEVISION" por dos lotes (2% lote 6 y 2% lote8)</t>
  </si>
  <si>
    <t>Madrid, a 09 de junio de 2022</t>
  </si>
  <si>
    <t>Madrid, a 9 de junio de 2022</t>
  </si>
  <si>
    <t xml:space="preserve">Valor estimado            </t>
  </si>
  <si>
    <t xml:space="preserve">Importe Oferta </t>
  </si>
  <si>
    <t>TRANSPARENT EDGE SERVICES,S.L</t>
  </si>
  <si>
    <t>EVOLUTIO CLOUD ENABLER,S.A</t>
  </si>
  <si>
    <t>EVOLUTIO CLOUD ENABLER,S.A.</t>
  </si>
  <si>
    <t>TRANSPARENT EDGE SERVICES</t>
  </si>
  <si>
    <t>los lotes 3 y 4  -  5 y 6  -  7 y 8  no pueden ser adjudicados al mismo proveedor según consta en el P.C.G.</t>
  </si>
  <si>
    <t>Alternativa10: oferta conjunta "RETEVISION" por dos lotes (2 lote 6 y 2% lote7)</t>
  </si>
  <si>
    <t>Alternativa11: oferta conjunta "RETEVISION" por dos lotes (2 lote 6 y 2% lote8)</t>
  </si>
  <si>
    <t>son los mis porcentajes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</si>
</sst>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%"/>
    <numFmt numFmtId="168" formatCode="0.0000%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4"/>
      <name val="Arial"/>
      <family val="2"/>
    </font>
    <font>
      <b/>
      <sz val="12"/>
      <color theme="9" tint="-0.249977111117893"/>
      <name val="Arial"/>
      <family val="2"/>
    </font>
    <font>
      <sz val="12"/>
      <color rgb="FFFF0000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3" fontId="12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5" fillId="0" borderId="0"/>
    <xf numFmtId="0" fontId="4" fillId="0" borderId="0"/>
  </cellStyleXfs>
  <cellXfs count="475">
    <xf numFmtId="0" fontId="0" fillId="0" borderId="0" xfId="0"/>
    <xf numFmtId="0" fontId="10" fillId="0" borderId="6" xfId="0" applyFont="1" applyBorder="1"/>
    <xf numFmtId="0" fontId="11" fillId="0" borderId="0" xfId="0" applyFont="1" applyFill="1" applyBorder="1" applyAlignment="1">
      <alignment vertical="center" wrapText="1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right" indent="1"/>
    </xf>
    <xf numFmtId="0" fontId="7" fillId="0" borderId="0" xfId="0" applyFont="1" applyFill="1" applyBorder="1" applyAlignment="1">
      <alignment horizontal="right" indent="1"/>
    </xf>
    <xf numFmtId="0" fontId="13" fillId="0" borderId="0" xfId="0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/>
    <xf numFmtId="0" fontId="15" fillId="0" borderId="0" xfId="0" applyFont="1" applyAlignment="1">
      <alignment vertical="center" wrapText="1"/>
    </xf>
    <xf numFmtId="0" fontId="17" fillId="0" borderId="0" xfId="0" applyFont="1" applyFill="1" applyBorder="1"/>
    <xf numFmtId="0" fontId="16" fillId="0" borderId="2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14" fillId="3" borderId="5" xfId="0" applyFont="1" applyFill="1" applyBorder="1" applyAlignment="1">
      <alignment vertical="center" wrapText="1"/>
    </xf>
    <xf numFmtId="0" fontId="14" fillId="3" borderId="3" xfId="0" applyFont="1" applyFill="1" applyBorder="1" applyAlignment="1">
      <alignment vertical="center" wrapText="1"/>
    </xf>
    <xf numFmtId="166" fontId="11" fillId="0" borderId="12" xfId="0" applyNumberFormat="1" applyFont="1" applyFill="1" applyBorder="1" applyAlignment="1">
      <alignment horizontal="center" vertical="center"/>
    </xf>
    <xf numFmtId="4" fontId="11" fillId="0" borderId="12" xfId="0" applyNumberFormat="1" applyFont="1" applyFill="1" applyBorder="1" applyAlignment="1">
      <alignment horizontal="right" vertical="center" indent="1"/>
    </xf>
    <xf numFmtId="4" fontId="11" fillId="4" borderId="2" xfId="0" applyNumberFormat="1" applyFont="1" applyFill="1" applyBorder="1" applyAlignment="1">
      <alignment horizontal="right" vertical="center" indent="1"/>
    </xf>
    <xf numFmtId="4" fontId="14" fillId="4" borderId="2" xfId="0" applyNumberFormat="1" applyFont="1" applyFill="1" applyBorder="1" applyAlignment="1">
      <alignment horizontal="right" vertical="center" indent="1"/>
    </xf>
    <xf numFmtId="166" fontId="11" fillId="0" borderId="2" xfId="0" applyNumberFormat="1" applyFont="1" applyFill="1" applyBorder="1" applyAlignment="1">
      <alignment horizontal="center" vertical="center"/>
    </xf>
    <xf numFmtId="4" fontId="11" fillId="0" borderId="14" xfId="0" applyNumberFormat="1" applyFont="1" applyFill="1" applyBorder="1" applyAlignment="1">
      <alignment horizontal="center" vertical="center"/>
    </xf>
    <xf numFmtId="166" fontId="11" fillId="0" borderId="7" xfId="0" applyNumberFormat="1" applyFont="1" applyFill="1" applyBorder="1" applyAlignment="1">
      <alignment horizontal="right" vertical="center" indent="1"/>
    </xf>
    <xf numFmtId="4" fontId="11" fillId="0" borderId="2" xfId="0" applyNumberFormat="1" applyFont="1" applyFill="1" applyBorder="1" applyAlignment="1">
      <alignment horizontal="right" vertical="center" indent="1"/>
    </xf>
    <xf numFmtId="0" fontId="19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top"/>
    </xf>
    <xf numFmtId="10" fontId="10" fillId="0" borderId="2" xfId="0" applyNumberFormat="1" applyFont="1" applyFill="1" applyBorder="1" applyAlignment="1">
      <alignment horizontal="center" vertical="center"/>
    </xf>
    <xf numFmtId="164" fontId="10" fillId="0" borderId="14" xfId="2" applyFont="1" applyFill="1" applyBorder="1" applyAlignment="1">
      <alignment horizontal="center" vertical="center"/>
    </xf>
    <xf numFmtId="165" fontId="10" fillId="0" borderId="7" xfId="2" applyNumberFormat="1" applyFont="1" applyFill="1" applyBorder="1" applyAlignment="1">
      <alignment horizontal="center" vertical="center"/>
    </xf>
    <xf numFmtId="0" fontId="6" fillId="0" borderId="2" xfId="0" applyFont="1" applyFill="1" applyBorder="1"/>
    <xf numFmtId="9" fontId="10" fillId="0" borderId="7" xfId="3" applyFont="1" applyFill="1" applyBorder="1" applyAlignment="1">
      <alignment horizontal="center" vertical="center"/>
    </xf>
    <xf numFmtId="166" fontId="11" fillId="0" borderId="2" xfId="0" applyNumberFormat="1" applyFont="1" applyFill="1" applyBorder="1" applyAlignment="1">
      <alignment horizontal="right" vertical="center" indent="1"/>
    </xf>
    <xf numFmtId="0" fontId="21" fillId="0" borderId="23" xfId="0" applyNumberFormat="1" applyFont="1" applyFill="1" applyBorder="1" applyAlignment="1">
      <alignment horizontal="left" vertical="top" wrapText="1"/>
    </xf>
    <xf numFmtId="164" fontId="10" fillId="0" borderId="24" xfId="2" applyFont="1" applyFill="1" applyBorder="1" applyAlignment="1">
      <alignment horizontal="center" vertical="center"/>
    </xf>
    <xf numFmtId="166" fontId="11" fillId="4" borderId="12" xfId="0" applyNumberFormat="1" applyFont="1" applyFill="1" applyBorder="1" applyAlignment="1">
      <alignment horizontal="right" vertical="center" indent="1"/>
    </xf>
    <xf numFmtId="4" fontId="11" fillId="4" borderId="12" xfId="0" applyNumberFormat="1" applyFont="1" applyFill="1" applyBorder="1" applyAlignment="1">
      <alignment horizontal="right" vertical="center" indent="1"/>
    </xf>
    <xf numFmtId="0" fontId="11" fillId="0" borderId="7" xfId="0" applyNumberFormat="1" applyFont="1" applyFill="1" applyBorder="1" applyAlignment="1">
      <alignment horizontal="center" vertical="center" wrapText="1"/>
    </xf>
    <xf numFmtId="4" fontId="14" fillId="4" borderId="12" xfId="0" applyNumberFormat="1" applyFont="1" applyFill="1" applyBorder="1" applyAlignment="1">
      <alignment horizontal="right" vertical="center" indent="1"/>
    </xf>
    <xf numFmtId="166" fontId="11" fillId="4" borderId="2" xfId="0" applyNumberFormat="1" applyFont="1" applyFill="1" applyBorder="1" applyAlignment="1">
      <alignment horizontal="right" vertical="center" indent="1"/>
    </xf>
    <xf numFmtId="0" fontId="0" fillId="5" borderId="0" xfId="0" applyFill="1"/>
    <xf numFmtId="0" fontId="11" fillId="5" borderId="11" xfId="0" applyNumberFormat="1" applyFont="1" applyFill="1" applyBorder="1" applyAlignment="1">
      <alignment horizontal="center" vertical="center" wrapText="1"/>
    </xf>
    <xf numFmtId="166" fontId="11" fillId="5" borderId="12" xfId="0" applyNumberFormat="1" applyFont="1" applyFill="1" applyBorder="1" applyAlignment="1">
      <alignment horizontal="center" vertical="center"/>
    </xf>
    <xf numFmtId="4" fontId="11" fillId="5" borderId="13" xfId="0" applyNumberFormat="1" applyFont="1" applyFill="1" applyBorder="1" applyAlignment="1">
      <alignment horizontal="center" vertical="center"/>
    </xf>
    <xf numFmtId="9" fontId="10" fillId="5" borderId="11" xfId="3" applyFont="1" applyFill="1" applyBorder="1" applyAlignment="1">
      <alignment horizontal="center" vertical="center"/>
    </xf>
    <xf numFmtId="166" fontId="11" fillId="5" borderId="12" xfId="0" applyNumberFormat="1" applyFont="1" applyFill="1" applyBorder="1" applyAlignment="1">
      <alignment horizontal="right" vertical="center" indent="1"/>
    </xf>
    <xf numFmtId="4" fontId="11" fillId="5" borderId="12" xfId="0" applyNumberFormat="1" applyFont="1" applyFill="1" applyBorder="1" applyAlignment="1">
      <alignment horizontal="right" vertical="center" indent="1"/>
    </xf>
    <xf numFmtId="10" fontId="10" fillId="5" borderId="12" xfId="0" applyNumberFormat="1" applyFont="1" applyFill="1" applyBorder="1" applyAlignment="1">
      <alignment horizontal="center" vertical="center"/>
    </xf>
    <xf numFmtId="164" fontId="10" fillId="5" borderId="13" xfId="2" applyFont="1" applyFill="1" applyBorder="1" applyAlignment="1">
      <alignment horizontal="center" vertical="center"/>
    </xf>
    <xf numFmtId="0" fontId="11" fillId="5" borderId="7" xfId="0" applyNumberFormat="1" applyFont="1" applyFill="1" applyBorder="1" applyAlignment="1">
      <alignment horizontal="center" vertical="center" wrapText="1"/>
    </xf>
    <xf numFmtId="166" fontId="11" fillId="5" borderId="2" xfId="0" applyNumberFormat="1" applyFont="1" applyFill="1" applyBorder="1" applyAlignment="1">
      <alignment horizontal="center" vertical="center"/>
    </xf>
    <xf numFmtId="4" fontId="11" fillId="5" borderId="14" xfId="0" applyNumberFormat="1" applyFont="1" applyFill="1" applyBorder="1" applyAlignment="1">
      <alignment horizontal="center" vertical="center"/>
    </xf>
    <xf numFmtId="9" fontId="10" fillId="5" borderId="7" xfId="3" applyFont="1" applyFill="1" applyBorder="1" applyAlignment="1">
      <alignment horizontal="center" vertical="center"/>
    </xf>
    <xf numFmtId="166" fontId="11" fillId="5" borderId="2" xfId="0" applyNumberFormat="1" applyFont="1" applyFill="1" applyBorder="1" applyAlignment="1">
      <alignment horizontal="right" vertical="center" indent="1"/>
    </xf>
    <xf numFmtId="4" fontId="11" fillId="5" borderId="2" xfId="0" applyNumberFormat="1" applyFont="1" applyFill="1" applyBorder="1" applyAlignment="1">
      <alignment horizontal="right" vertical="center" indent="1"/>
    </xf>
    <xf numFmtId="0" fontId="6" fillId="5" borderId="2" xfId="0" applyFont="1" applyFill="1" applyBorder="1"/>
    <xf numFmtId="10" fontId="10" fillId="5" borderId="2" xfId="0" applyNumberFormat="1" applyFont="1" applyFill="1" applyBorder="1" applyAlignment="1">
      <alignment horizontal="center" vertical="center"/>
    </xf>
    <xf numFmtId="164" fontId="10" fillId="5" borderId="14" xfId="2" applyFont="1" applyFill="1" applyBorder="1" applyAlignment="1">
      <alignment horizontal="center" vertical="center"/>
    </xf>
    <xf numFmtId="4" fontId="11" fillId="5" borderId="26" xfId="0" applyNumberFormat="1" applyFont="1" applyFill="1" applyBorder="1" applyAlignment="1">
      <alignment horizontal="center" vertical="center"/>
    </xf>
    <xf numFmtId="0" fontId="6" fillId="5" borderId="12" xfId="0" applyFont="1" applyFill="1" applyBorder="1"/>
    <xf numFmtId="165" fontId="10" fillId="5" borderId="2" xfId="2" applyNumberFormat="1" applyFont="1" applyFill="1" applyBorder="1" applyAlignment="1">
      <alignment horizontal="center" vertical="center"/>
    </xf>
    <xf numFmtId="164" fontId="10" fillId="5" borderId="24" xfId="2" applyFont="1" applyFill="1" applyBorder="1" applyAlignment="1">
      <alignment horizontal="center" vertical="center"/>
    </xf>
    <xf numFmtId="0" fontId="10" fillId="5" borderId="6" xfId="0" applyFont="1" applyFill="1" applyBorder="1"/>
    <xf numFmtId="4" fontId="11" fillId="4" borderId="25" xfId="0" applyNumberFormat="1" applyFont="1" applyFill="1" applyBorder="1" applyAlignment="1">
      <alignment horizontal="center" vertical="center"/>
    </xf>
    <xf numFmtId="4" fontId="11" fillId="4" borderId="26" xfId="0" applyNumberFormat="1" applyFont="1" applyFill="1" applyBorder="1" applyAlignment="1">
      <alignment horizontal="center" vertical="center"/>
    </xf>
    <xf numFmtId="9" fontId="23" fillId="0" borderId="21" xfId="3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5" fillId="0" borderId="0" xfId="4"/>
    <xf numFmtId="0" fontId="5" fillId="0" borderId="2" xfId="4" applyBorder="1"/>
    <xf numFmtId="0" fontId="5" fillId="0" borderId="2" xfId="4" applyBorder="1" applyAlignment="1">
      <alignment horizontal="center"/>
    </xf>
    <xf numFmtId="0" fontId="5" fillId="6" borderId="2" xfId="4" applyFill="1" applyBorder="1"/>
    <xf numFmtId="9" fontId="5" fillId="6" borderId="2" xfId="4" applyNumberFormat="1" applyFill="1" applyBorder="1"/>
    <xf numFmtId="0" fontId="5" fillId="0" borderId="0" xfId="4" applyBorder="1"/>
    <xf numFmtId="0" fontId="5" fillId="0" borderId="27" xfId="4" applyBorder="1" applyAlignment="1">
      <alignment horizontal="center" vertical="center"/>
    </xf>
    <xf numFmtId="0" fontId="5" fillId="7" borderId="2" xfId="4" applyFill="1" applyBorder="1"/>
    <xf numFmtId="9" fontId="5" fillId="7" borderId="2" xfId="4" applyNumberFormat="1" applyFill="1" applyBorder="1"/>
    <xf numFmtId="0" fontId="5" fillId="8" borderId="2" xfId="4" applyFill="1" applyBorder="1"/>
    <xf numFmtId="167" fontId="5" fillId="8" borderId="2" xfId="4" applyNumberFormat="1" applyFill="1" applyBorder="1"/>
    <xf numFmtId="9" fontId="5" fillId="8" borderId="2" xfId="4" applyNumberFormat="1" applyFill="1" applyBorder="1"/>
    <xf numFmtId="0" fontId="5" fillId="9" borderId="2" xfId="4" applyFill="1" applyBorder="1"/>
    <xf numFmtId="9" fontId="5" fillId="9" borderId="2" xfId="4" applyNumberFormat="1" applyFill="1" applyBorder="1"/>
    <xf numFmtId="167" fontId="5" fillId="7" borderId="2" xfId="4" applyNumberFormat="1" applyFill="1" applyBorder="1"/>
    <xf numFmtId="0" fontId="5" fillId="10" borderId="2" xfId="4" applyFill="1" applyBorder="1"/>
    <xf numFmtId="9" fontId="5" fillId="10" borderId="2" xfId="4" applyNumberFormat="1" applyFill="1" applyBorder="1"/>
    <xf numFmtId="0" fontId="5" fillId="0" borderId="28" xfId="4" applyBorder="1" applyAlignment="1">
      <alignment horizontal="center" vertical="center"/>
    </xf>
    <xf numFmtId="167" fontId="5" fillId="10" borderId="2" xfId="4" applyNumberFormat="1" applyFill="1" applyBorder="1"/>
    <xf numFmtId="0" fontId="5" fillId="0" borderId="29" xfId="4" applyBorder="1"/>
    <xf numFmtId="0" fontId="5" fillId="0" borderId="19" xfId="4" applyBorder="1" applyAlignment="1">
      <alignment vertical="center" wrapText="1"/>
    </xf>
    <xf numFmtId="0" fontId="5" fillId="11" borderId="2" xfId="4" applyFill="1" applyBorder="1"/>
    <xf numFmtId="9" fontId="5" fillId="11" borderId="2" xfId="4" applyNumberFormat="1" applyFill="1" applyBorder="1"/>
    <xf numFmtId="0" fontId="5" fillId="0" borderId="27" xfId="4" applyBorder="1" applyAlignment="1">
      <alignment vertical="center"/>
    </xf>
    <xf numFmtId="0" fontId="5" fillId="0" borderId="27" xfId="4" applyBorder="1" applyAlignment="1">
      <alignment vertical="center" wrapText="1"/>
    </xf>
    <xf numFmtId="0" fontId="5" fillId="12" borderId="2" xfId="4" applyFill="1" applyBorder="1"/>
    <xf numFmtId="9" fontId="5" fillId="12" borderId="2" xfId="4" applyNumberFormat="1" applyFill="1" applyBorder="1"/>
    <xf numFmtId="0" fontId="5" fillId="0" borderId="28" xfId="4" applyBorder="1" applyAlignment="1">
      <alignment vertical="center"/>
    </xf>
    <xf numFmtId="166" fontId="11" fillId="4" borderId="28" xfId="0" applyNumberFormat="1" applyFont="1" applyFill="1" applyBorder="1" applyAlignment="1">
      <alignment horizontal="right" vertical="center" indent="1"/>
    </xf>
    <xf numFmtId="4" fontId="11" fillId="4" borderId="28" xfId="0" applyNumberFormat="1" applyFont="1" applyFill="1" applyBorder="1" applyAlignment="1">
      <alignment horizontal="right" vertical="center" indent="1"/>
    </xf>
    <xf numFmtId="0" fontId="4" fillId="0" borderId="0" xfId="4" applyFont="1"/>
    <xf numFmtId="4" fontId="11" fillId="5" borderId="28" xfId="0" applyNumberFormat="1" applyFont="1" applyFill="1" applyBorder="1" applyAlignment="1">
      <alignment horizontal="right" vertical="center" indent="1"/>
    </xf>
    <xf numFmtId="4" fontId="11" fillId="0" borderId="28" xfId="0" applyNumberFormat="1" applyFont="1" applyFill="1" applyBorder="1" applyAlignment="1">
      <alignment horizontal="right" vertical="center" indent="1"/>
    </xf>
    <xf numFmtId="0" fontId="11" fillId="5" borderId="30" xfId="0" applyNumberFormat="1" applyFont="1" applyFill="1" applyBorder="1" applyAlignment="1">
      <alignment horizontal="center" vertical="center" wrapText="1"/>
    </xf>
    <xf numFmtId="166" fontId="11" fillId="5" borderId="28" xfId="0" applyNumberFormat="1" applyFont="1" applyFill="1" applyBorder="1" applyAlignment="1">
      <alignment horizontal="center" vertical="center"/>
    </xf>
    <xf numFmtId="4" fontId="11" fillId="5" borderId="31" xfId="0" applyNumberFormat="1" applyFont="1" applyFill="1" applyBorder="1" applyAlignment="1">
      <alignment horizontal="center" vertical="center"/>
    </xf>
    <xf numFmtId="164" fontId="10" fillId="5" borderId="31" xfId="2" applyFont="1" applyFill="1" applyBorder="1" applyAlignment="1">
      <alignment horizontal="center" vertical="center"/>
    </xf>
    <xf numFmtId="9" fontId="10" fillId="5" borderId="30" xfId="3" applyFont="1" applyFill="1" applyBorder="1" applyAlignment="1">
      <alignment horizontal="center" vertical="center"/>
    </xf>
    <xf numFmtId="166" fontId="11" fillId="5" borderId="28" xfId="0" applyNumberFormat="1" applyFont="1" applyFill="1" applyBorder="1" applyAlignment="1">
      <alignment horizontal="right" vertical="center" indent="1"/>
    </xf>
    <xf numFmtId="166" fontId="11" fillId="0" borderId="32" xfId="0" applyNumberFormat="1" applyFont="1" applyFill="1" applyBorder="1" applyAlignment="1">
      <alignment horizontal="center" vertical="center"/>
    </xf>
    <xf numFmtId="4" fontId="11" fillId="0" borderId="32" xfId="0" applyNumberFormat="1" applyFont="1" applyFill="1" applyBorder="1" applyAlignment="1">
      <alignment horizontal="right" vertical="center" indent="1"/>
    </xf>
    <xf numFmtId="4" fontId="11" fillId="5" borderId="32" xfId="0" applyNumberFormat="1" applyFont="1" applyFill="1" applyBorder="1" applyAlignment="1">
      <alignment horizontal="right" vertical="center" indent="1"/>
    </xf>
    <xf numFmtId="0" fontId="6" fillId="0" borderId="34" xfId="0" applyFont="1" applyFill="1" applyBorder="1"/>
    <xf numFmtId="0" fontId="11" fillId="0" borderId="30" xfId="0" applyNumberFormat="1" applyFont="1" applyFill="1" applyBorder="1" applyAlignment="1">
      <alignment horizontal="center" vertical="center" wrapText="1"/>
    </xf>
    <xf numFmtId="166" fontId="11" fillId="0" borderId="28" xfId="0" applyNumberFormat="1" applyFont="1" applyFill="1" applyBorder="1" applyAlignment="1">
      <alignment horizontal="center" vertical="center"/>
    </xf>
    <xf numFmtId="4" fontId="11" fillId="0" borderId="31" xfId="0" applyNumberFormat="1" applyFont="1" applyFill="1" applyBorder="1" applyAlignment="1">
      <alignment horizontal="center" vertical="center"/>
    </xf>
    <xf numFmtId="166" fontId="11" fillId="0" borderId="30" xfId="0" applyNumberFormat="1" applyFont="1" applyFill="1" applyBorder="1" applyAlignment="1">
      <alignment horizontal="right" vertical="center" indent="1"/>
    </xf>
    <xf numFmtId="165" fontId="10" fillId="0" borderId="30" xfId="2" applyNumberFormat="1" applyFont="1" applyFill="1" applyBorder="1" applyAlignment="1">
      <alignment horizontal="center" vertical="center"/>
    </xf>
    <xf numFmtId="10" fontId="10" fillId="0" borderId="28" xfId="0" applyNumberFormat="1" applyFont="1" applyFill="1" applyBorder="1" applyAlignment="1">
      <alignment horizontal="center" vertical="center"/>
    </xf>
    <xf numFmtId="164" fontId="10" fillId="0" borderId="31" xfId="2" applyFont="1" applyFill="1" applyBorder="1" applyAlignment="1">
      <alignment horizontal="center" vertical="center"/>
    </xf>
    <xf numFmtId="9" fontId="10" fillId="0" borderId="30" xfId="3" applyFont="1" applyFill="1" applyBorder="1" applyAlignment="1">
      <alignment horizontal="center" vertical="center"/>
    </xf>
    <xf numFmtId="166" fontId="11" fillId="0" borderId="28" xfId="0" applyNumberFormat="1" applyFont="1" applyFill="1" applyBorder="1" applyAlignment="1">
      <alignment horizontal="right" vertical="center" indent="1"/>
    </xf>
    <xf numFmtId="0" fontId="6" fillId="0" borderId="28" xfId="0" applyFont="1" applyFill="1" applyBorder="1"/>
    <xf numFmtId="4" fontId="11" fillId="5" borderId="33" xfId="0" applyNumberFormat="1" applyFont="1" applyFill="1" applyBorder="1" applyAlignment="1">
      <alignment horizontal="right" vertical="center" indent="1"/>
    </xf>
    <xf numFmtId="166" fontId="11" fillId="5" borderId="33" xfId="0" applyNumberFormat="1" applyFont="1" applyFill="1" applyBorder="1" applyAlignment="1">
      <alignment horizontal="right" vertical="center" indent="1"/>
    </xf>
    <xf numFmtId="0" fontId="11" fillId="0" borderId="35" xfId="0" applyNumberFormat="1" applyFont="1" applyFill="1" applyBorder="1" applyAlignment="1">
      <alignment horizontal="center" vertical="center" wrapText="1"/>
    </xf>
    <xf numFmtId="4" fontId="11" fillId="0" borderId="36" xfId="0" applyNumberFormat="1" applyFont="1" applyFill="1" applyBorder="1" applyAlignment="1">
      <alignment horizontal="center" vertical="center"/>
    </xf>
    <xf numFmtId="166" fontId="11" fillId="0" borderId="35" xfId="0" applyNumberFormat="1" applyFont="1" applyFill="1" applyBorder="1" applyAlignment="1">
      <alignment horizontal="right" vertical="center" indent="1"/>
    </xf>
    <xf numFmtId="165" fontId="10" fillId="0" borderId="35" xfId="2" applyNumberFormat="1" applyFont="1" applyFill="1" applyBorder="1" applyAlignment="1">
      <alignment horizontal="center" vertical="center"/>
    </xf>
    <xf numFmtId="10" fontId="10" fillId="0" borderId="33" xfId="0" applyNumberFormat="1" applyFont="1" applyFill="1" applyBorder="1" applyAlignment="1">
      <alignment horizontal="center" vertical="center"/>
    </xf>
    <xf numFmtId="164" fontId="10" fillId="0" borderId="36" xfId="2" applyFont="1" applyFill="1" applyBorder="1" applyAlignment="1">
      <alignment horizontal="center" vertical="center"/>
    </xf>
    <xf numFmtId="9" fontId="10" fillId="0" borderId="35" xfId="3" applyFont="1" applyFill="1" applyBorder="1" applyAlignment="1">
      <alignment horizontal="center" vertical="center"/>
    </xf>
    <xf numFmtId="165" fontId="10" fillId="0" borderId="33" xfId="2" applyNumberFormat="1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14" fillId="3" borderId="38" xfId="0" applyFont="1" applyFill="1" applyBorder="1" applyAlignment="1">
      <alignment vertical="center" wrapText="1"/>
    </xf>
    <xf numFmtId="0" fontId="11" fillId="0" borderId="39" xfId="0" applyNumberFormat="1" applyFont="1" applyFill="1" applyBorder="1" applyAlignment="1">
      <alignment horizontal="center" vertical="center" wrapText="1"/>
    </xf>
    <xf numFmtId="166" fontId="11" fillId="0" borderId="37" xfId="0" applyNumberFormat="1" applyFont="1" applyFill="1" applyBorder="1" applyAlignment="1">
      <alignment horizontal="center" vertical="center"/>
    </xf>
    <xf numFmtId="4" fontId="11" fillId="0" borderId="40" xfId="0" applyNumberFormat="1" applyFont="1" applyFill="1" applyBorder="1" applyAlignment="1">
      <alignment horizontal="center" vertical="center"/>
    </xf>
    <xf numFmtId="166" fontId="11" fillId="0" borderId="39" xfId="0" applyNumberFormat="1" applyFont="1" applyFill="1" applyBorder="1" applyAlignment="1">
      <alignment horizontal="right" vertical="center" indent="1"/>
    </xf>
    <xf numFmtId="4" fontId="11" fillId="0" borderId="37" xfId="0" applyNumberFormat="1" applyFont="1" applyFill="1" applyBorder="1" applyAlignment="1">
      <alignment horizontal="right" vertical="center" indent="1"/>
    </xf>
    <xf numFmtId="165" fontId="10" fillId="0" borderId="39" xfId="2" applyNumberFormat="1" applyFont="1" applyFill="1" applyBorder="1" applyAlignment="1">
      <alignment horizontal="center" vertical="center"/>
    </xf>
    <xf numFmtId="10" fontId="10" fillId="0" borderId="37" xfId="0" applyNumberFormat="1" applyFont="1" applyFill="1" applyBorder="1" applyAlignment="1">
      <alignment horizontal="center" vertical="center"/>
    </xf>
    <xf numFmtId="164" fontId="10" fillId="0" borderId="40" xfId="2" applyFont="1" applyFill="1" applyBorder="1" applyAlignment="1">
      <alignment horizontal="center" vertical="center"/>
    </xf>
    <xf numFmtId="9" fontId="10" fillId="0" borderId="39" xfId="3" applyFont="1" applyFill="1" applyBorder="1" applyAlignment="1">
      <alignment horizontal="center" vertical="center"/>
    </xf>
    <xf numFmtId="166" fontId="11" fillId="0" borderId="37" xfId="0" applyNumberFormat="1" applyFont="1" applyFill="1" applyBorder="1" applyAlignment="1">
      <alignment horizontal="right" vertical="center" indent="1"/>
    </xf>
    <xf numFmtId="165" fontId="10" fillId="0" borderId="37" xfId="2" applyNumberFormat="1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right" vertical="center" wrapText="1"/>
    </xf>
    <xf numFmtId="166" fontId="22" fillId="0" borderId="3" xfId="0" applyNumberFormat="1" applyFont="1" applyFill="1" applyBorder="1" applyAlignment="1">
      <alignment horizontal="center" vertical="center"/>
    </xf>
    <xf numFmtId="4" fontId="11" fillId="5" borderId="36" xfId="0" applyNumberFormat="1" applyFont="1" applyFill="1" applyBorder="1" applyAlignment="1">
      <alignment horizontal="right" vertical="center" indent="1"/>
    </xf>
    <xf numFmtId="0" fontId="6" fillId="0" borderId="28" xfId="0" applyFont="1" applyFill="1" applyBorder="1" applyAlignment="1">
      <alignment horizontal="center"/>
    </xf>
    <xf numFmtId="0" fontId="4" fillId="0" borderId="0" xfId="5"/>
    <xf numFmtId="2" fontId="4" fillId="0" borderId="0" xfId="5" applyNumberFormat="1"/>
    <xf numFmtId="0" fontId="4" fillId="0" borderId="2" xfId="5" applyBorder="1" applyAlignment="1">
      <alignment horizontal="center"/>
    </xf>
    <xf numFmtId="0" fontId="4" fillId="9" borderId="2" xfId="5" applyFill="1" applyBorder="1"/>
    <xf numFmtId="0" fontId="4" fillId="13" borderId="2" xfId="5" applyFill="1" applyBorder="1" applyAlignment="1">
      <alignment horizontal="center"/>
    </xf>
    <xf numFmtId="0" fontId="4" fillId="13" borderId="2" xfId="5" applyFill="1" applyBorder="1" applyAlignment="1">
      <alignment horizontal="center" wrapText="1"/>
    </xf>
    <xf numFmtId="2" fontId="4" fillId="0" borderId="2" xfId="5" applyNumberFormat="1" applyBorder="1" applyAlignment="1">
      <alignment horizontal="center"/>
    </xf>
    <xf numFmtId="0" fontId="5" fillId="12" borderId="0" xfId="4" applyFill="1"/>
    <xf numFmtId="0" fontId="5" fillId="11" borderId="0" xfId="4" applyFill="1"/>
    <xf numFmtId="0" fontId="4" fillId="7" borderId="0" xfId="4" applyFont="1" applyFill="1"/>
    <xf numFmtId="0" fontId="4" fillId="9" borderId="0" xfId="4" applyFont="1" applyFill="1"/>
    <xf numFmtId="0" fontId="5" fillId="9" borderId="0" xfId="4" applyFill="1"/>
    <xf numFmtId="0" fontId="4" fillId="8" borderId="0" xfId="4" applyFont="1" applyFill="1"/>
    <xf numFmtId="0" fontId="5" fillId="8" borderId="0" xfId="4" applyFill="1"/>
    <xf numFmtId="0" fontId="4" fillId="5" borderId="0" xfId="4" applyFont="1" applyFill="1"/>
    <xf numFmtId="0" fontId="4" fillId="6" borderId="0" xfId="4" applyFont="1" applyFill="1"/>
    <xf numFmtId="0" fontId="5" fillId="6" borderId="0" xfId="4" applyFill="1"/>
    <xf numFmtId="0" fontId="5" fillId="14" borderId="2" xfId="4" applyFill="1" applyBorder="1" applyAlignment="1">
      <alignment vertical="top"/>
    </xf>
    <xf numFmtId="0" fontId="5" fillId="14" borderId="2" xfId="4" applyFill="1" applyBorder="1" applyAlignment="1">
      <alignment horizontal="center" vertical="top"/>
    </xf>
    <xf numFmtId="0" fontId="4" fillId="16" borderId="2" xfId="5" applyFill="1" applyBorder="1" applyAlignment="1">
      <alignment horizontal="center"/>
    </xf>
    <xf numFmtId="0" fontId="21" fillId="17" borderId="23" xfId="0" applyNumberFormat="1" applyFont="1" applyFill="1" applyBorder="1" applyAlignment="1">
      <alignment horizontal="left" vertical="top" wrapText="1"/>
    </xf>
    <xf numFmtId="164" fontId="10" fillId="17" borderId="24" xfId="2" applyFont="1" applyFill="1" applyBorder="1" applyAlignment="1">
      <alignment horizontal="center" vertical="center"/>
    </xf>
    <xf numFmtId="0" fontId="6" fillId="5" borderId="28" xfId="0" applyFont="1" applyFill="1" applyBorder="1"/>
    <xf numFmtId="4" fontId="11" fillId="5" borderId="45" xfId="0" applyNumberFormat="1" applyFont="1" applyFill="1" applyBorder="1" applyAlignment="1">
      <alignment horizontal="center" vertical="center"/>
    </xf>
    <xf numFmtId="4" fontId="11" fillId="0" borderId="10" xfId="0" applyNumberFormat="1" applyFont="1" applyFill="1" applyBorder="1" applyAlignment="1">
      <alignment horizontal="center" vertical="center"/>
    </xf>
    <xf numFmtId="0" fontId="0" fillId="0" borderId="47" xfId="0" applyBorder="1"/>
    <xf numFmtId="0" fontId="11" fillId="0" borderId="15" xfId="0" applyNumberFormat="1" applyFont="1" applyFill="1" applyBorder="1" applyAlignment="1">
      <alignment horizontal="center" vertical="center" wrapText="1"/>
    </xf>
    <xf numFmtId="9" fontId="10" fillId="5" borderId="23" xfId="3" applyFont="1" applyFill="1" applyBorder="1" applyAlignment="1">
      <alignment horizontal="center" vertical="center"/>
    </xf>
    <xf numFmtId="166" fontId="11" fillId="5" borderId="48" xfId="0" applyNumberFormat="1" applyFont="1" applyFill="1" applyBorder="1" applyAlignment="1">
      <alignment horizontal="right" vertical="center" indent="1"/>
    </xf>
    <xf numFmtId="4" fontId="11" fillId="5" borderId="48" xfId="0" applyNumberFormat="1" applyFont="1" applyFill="1" applyBorder="1" applyAlignment="1">
      <alignment horizontal="right" vertical="center" indent="1"/>
    </xf>
    <xf numFmtId="0" fontId="6" fillId="5" borderId="48" xfId="0" applyFont="1" applyFill="1" applyBorder="1"/>
    <xf numFmtId="10" fontId="10" fillId="5" borderId="48" xfId="0" applyNumberFormat="1" applyFont="1" applyFill="1" applyBorder="1" applyAlignment="1">
      <alignment horizontal="center" vertical="center"/>
    </xf>
    <xf numFmtId="4" fontId="11" fillId="5" borderId="3" xfId="0" applyNumberFormat="1" applyFont="1" applyFill="1" applyBorder="1" applyAlignment="1">
      <alignment horizontal="center" vertical="center"/>
    </xf>
    <xf numFmtId="166" fontId="11" fillId="0" borderId="9" xfId="0" applyNumberFormat="1" applyFont="1" applyFill="1" applyBorder="1" applyAlignment="1">
      <alignment horizontal="center" vertical="center"/>
    </xf>
    <xf numFmtId="166" fontId="11" fillId="4" borderId="48" xfId="0" applyNumberFormat="1" applyFont="1" applyFill="1" applyBorder="1" applyAlignment="1">
      <alignment horizontal="right" vertical="center" indent="1"/>
    </xf>
    <xf numFmtId="4" fontId="11" fillId="4" borderId="48" xfId="0" applyNumberFormat="1" applyFont="1" applyFill="1" applyBorder="1" applyAlignment="1">
      <alignment horizontal="right" vertical="center" indent="1"/>
    </xf>
    <xf numFmtId="4" fontId="14" fillId="4" borderId="48" xfId="0" applyNumberFormat="1" applyFont="1" applyFill="1" applyBorder="1" applyAlignment="1">
      <alignment horizontal="right" vertical="center" indent="1"/>
    </xf>
    <xf numFmtId="0" fontId="8" fillId="5" borderId="0" xfId="0" applyFont="1" applyFill="1"/>
    <xf numFmtId="4" fontId="14" fillId="4" borderId="28" xfId="0" applyNumberFormat="1" applyFont="1" applyFill="1" applyBorder="1" applyAlignment="1">
      <alignment horizontal="right" vertical="center" indent="1"/>
    </xf>
    <xf numFmtId="0" fontId="11" fillId="0" borderId="50" xfId="0" applyNumberFormat="1" applyFont="1" applyFill="1" applyBorder="1" applyAlignment="1">
      <alignment horizontal="center" vertical="center" wrapText="1"/>
    </xf>
    <xf numFmtId="166" fontId="11" fillId="0" borderId="27" xfId="0" applyNumberFormat="1" applyFont="1" applyFill="1" applyBorder="1" applyAlignment="1">
      <alignment horizontal="center" vertical="center"/>
    </xf>
    <xf numFmtId="4" fontId="11" fillId="0" borderId="51" xfId="0" applyNumberFormat="1" applyFont="1" applyFill="1" applyBorder="1" applyAlignment="1">
      <alignment horizontal="center" vertical="center"/>
    </xf>
    <xf numFmtId="166" fontId="11" fillId="0" borderId="50" xfId="0" applyNumberFormat="1" applyFont="1" applyFill="1" applyBorder="1" applyAlignment="1">
      <alignment horizontal="right" vertical="center" indent="1"/>
    </xf>
    <xf numFmtId="4" fontId="11" fillId="4" borderId="27" xfId="0" applyNumberFormat="1" applyFont="1" applyFill="1" applyBorder="1" applyAlignment="1">
      <alignment horizontal="right" vertical="center" indent="1"/>
    </xf>
    <xf numFmtId="165" fontId="10" fillId="0" borderId="50" xfId="2" applyNumberFormat="1" applyFont="1" applyFill="1" applyBorder="1" applyAlignment="1">
      <alignment horizontal="center" vertical="center"/>
    </xf>
    <xf numFmtId="10" fontId="10" fillId="0" borderId="27" xfId="0" applyNumberFormat="1" applyFont="1" applyFill="1" applyBorder="1" applyAlignment="1">
      <alignment horizontal="center" vertical="center"/>
    </xf>
    <xf numFmtId="164" fontId="10" fillId="0" borderId="51" xfId="2" applyFont="1" applyFill="1" applyBorder="1" applyAlignment="1">
      <alignment horizontal="center" vertical="center"/>
    </xf>
    <xf numFmtId="9" fontId="10" fillId="0" borderId="50" xfId="3" applyFont="1" applyFill="1" applyBorder="1" applyAlignment="1">
      <alignment horizontal="center" vertical="center"/>
    </xf>
    <xf numFmtId="4" fontId="11" fillId="0" borderId="27" xfId="0" applyNumberFormat="1" applyFont="1" applyFill="1" applyBorder="1" applyAlignment="1">
      <alignment horizontal="right" vertical="center" indent="1"/>
    </xf>
    <xf numFmtId="166" fontId="11" fillId="5" borderId="11" xfId="0" applyNumberFormat="1" applyFont="1" applyFill="1" applyBorder="1" applyAlignment="1">
      <alignment horizontal="right" vertical="center" indent="1"/>
    </xf>
    <xf numFmtId="165" fontId="10" fillId="5" borderId="11" xfId="2" applyNumberFormat="1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53" xfId="0" applyFont="1" applyFill="1" applyBorder="1"/>
    <xf numFmtId="166" fontId="11" fillId="4" borderId="27" xfId="0" applyNumberFormat="1" applyFont="1" applyFill="1" applyBorder="1" applyAlignment="1">
      <alignment horizontal="right" vertical="center" indent="1"/>
    </xf>
    <xf numFmtId="0" fontId="6" fillId="5" borderId="47" xfId="0" applyFont="1" applyFill="1" applyBorder="1"/>
    <xf numFmtId="166" fontId="11" fillId="5" borderId="7" xfId="0" applyNumberFormat="1" applyFont="1" applyFill="1" applyBorder="1" applyAlignment="1">
      <alignment horizontal="right" vertical="center" indent="1"/>
    </xf>
    <xf numFmtId="165" fontId="10" fillId="5" borderId="7" xfId="2" applyNumberFormat="1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54" xfId="0" applyFont="1" applyFill="1" applyBorder="1"/>
    <xf numFmtId="0" fontId="11" fillId="18" borderId="23" xfId="0" applyNumberFormat="1" applyFont="1" applyFill="1" applyBorder="1" applyAlignment="1">
      <alignment horizontal="center" vertical="center" wrapText="1"/>
    </xf>
    <xf numFmtId="166" fontId="11" fillId="18" borderId="23" xfId="0" applyNumberFormat="1" applyFont="1" applyFill="1" applyBorder="1" applyAlignment="1">
      <alignment horizontal="right" vertical="center" indent="1"/>
    </xf>
    <xf numFmtId="4" fontId="11" fillId="18" borderId="55" xfId="0" applyNumberFormat="1" applyFont="1" applyFill="1" applyBorder="1" applyAlignment="1">
      <alignment vertical="center"/>
    </xf>
    <xf numFmtId="4" fontId="11" fillId="18" borderId="56" xfId="0" applyNumberFormat="1" applyFont="1" applyFill="1" applyBorder="1" applyAlignment="1">
      <alignment vertical="center"/>
    </xf>
    <xf numFmtId="165" fontId="10" fillId="18" borderId="23" xfId="2" applyNumberFormat="1" applyFont="1" applyFill="1" applyBorder="1" applyAlignment="1">
      <alignment horizontal="center" vertical="center"/>
    </xf>
    <xf numFmtId="10" fontId="10" fillId="18" borderId="48" xfId="0" applyNumberFormat="1" applyFont="1" applyFill="1" applyBorder="1" applyAlignment="1">
      <alignment horizontal="center" vertical="center"/>
    </xf>
    <xf numFmtId="164" fontId="10" fillId="18" borderId="24" xfId="2" applyFont="1" applyFill="1" applyBorder="1" applyAlignment="1">
      <alignment horizontal="center" vertical="center"/>
    </xf>
    <xf numFmtId="9" fontId="10" fillId="18" borderId="23" xfId="3" applyFont="1" applyFill="1" applyBorder="1" applyAlignment="1">
      <alignment horizontal="center" vertical="center"/>
    </xf>
    <xf numFmtId="166" fontId="11" fillId="18" borderId="48" xfId="0" applyNumberFormat="1" applyFont="1" applyFill="1" applyBorder="1" applyAlignment="1">
      <alignment horizontal="right" vertical="center" indent="1"/>
    </xf>
    <xf numFmtId="4" fontId="11" fillId="18" borderId="48" xfId="0" applyNumberFormat="1" applyFont="1" applyFill="1" applyBorder="1" applyAlignment="1">
      <alignment horizontal="right" vertical="center" indent="1"/>
    </xf>
    <xf numFmtId="0" fontId="10" fillId="18" borderId="48" xfId="0" applyFont="1" applyFill="1" applyBorder="1" applyAlignment="1">
      <alignment horizontal="center" vertical="center"/>
    </xf>
    <xf numFmtId="0" fontId="6" fillId="18" borderId="48" xfId="0" applyFont="1" applyFill="1" applyBorder="1" applyAlignment="1">
      <alignment horizontal="center" vertical="center"/>
    </xf>
    <xf numFmtId="0" fontId="11" fillId="18" borderId="50" xfId="0" applyNumberFormat="1" applyFont="1" applyFill="1" applyBorder="1" applyAlignment="1">
      <alignment horizontal="center" vertical="center" wrapText="1"/>
    </xf>
    <xf numFmtId="165" fontId="10" fillId="18" borderId="50" xfId="2" applyNumberFormat="1" applyFont="1" applyFill="1" applyBorder="1" applyAlignment="1">
      <alignment horizontal="center" vertical="center"/>
    </xf>
    <xf numFmtId="10" fontId="10" fillId="18" borderId="27" xfId="0" applyNumberFormat="1" applyFont="1" applyFill="1" applyBorder="1" applyAlignment="1">
      <alignment horizontal="center" vertical="center"/>
    </xf>
    <xf numFmtId="164" fontId="10" fillId="18" borderId="51" xfId="2" applyFont="1" applyFill="1" applyBorder="1" applyAlignment="1">
      <alignment horizontal="center" vertical="center"/>
    </xf>
    <xf numFmtId="9" fontId="10" fillId="18" borderId="50" xfId="3" applyFont="1" applyFill="1" applyBorder="1" applyAlignment="1">
      <alignment horizontal="center" vertical="center"/>
    </xf>
    <xf numFmtId="166" fontId="11" fillId="18" borderId="52" xfId="0" applyNumberFormat="1" applyFont="1" applyFill="1" applyBorder="1" applyAlignment="1">
      <alignment horizontal="right" vertical="center" indent="1"/>
    </xf>
    <xf numFmtId="4" fontId="11" fillId="18" borderId="27" xfId="0" applyNumberFormat="1" applyFont="1" applyFill="1" applyBorder="1" applyAlignment="1">
      <alignment horizontal="right" vertical="center" indent="1"/>
    </xf>
    <xf numFmtId="0" fontId="10" fillId="18" borderId="27" xfId="2" applyNumberFormat="1" applyFont="1" applyFill="1" applyBorder="1" applyAlignment="1">
      <alignment horizontal="center" vertical="center"/>
    </xf>
    <xf numFmtId="166" fontId="11" fillId="18" borderId="50" xfId="0" applyNumberFormat="1" applyFont="1" applyFill="1" applyBorder="1" applyAlignment="1">
      <alignment horizontal="right" vertical="center" indent="1"/>
    </xf>
    <xf numFmtId="165" fontId="10" fillId="18" borderId="27" xfId="2" applyNumberFormat="1" applyFont="1" applyFill="1" applyBorder="1" applyAlignment="1">
      <alignment horizontal="center" vertical="center"/>
    </xf>
    <xf numFmtId="0" fontId="6" fillId="18" borderId="27" xfId="0" applyFont="1" applyFill="1" applyBorder="1" applyAlignment="1">
      <alignment horizontal="center" vertical="center"/>
    </xf>
    <xf numFmtId="4" fontId="11" fillId="5" borderId="37" xfId="0" applyNumberFormat="1" applyFont="1" applyFill="1" applyBorder="1" applyAlignment="1">
      <alignment horizontal="right" vertical="center" indent="1"/>
    </xf>
    <xf numFmtId="167" fontId="10" fillId="0" borderId="39" xfId="3" applyNumberFormat="1" applyFont="1" applyFill="1" applyBorder="1" applyAlignment="1">
      <alignment horizontal="center" vertical="center"/>
    </xf>
    <xf numFmtId="166" fontId="11" fillId="0" borderId="48" xfId="0" applyNumberFormat="1" applyFont="1" applyFill="1" applyBorder="1" applyAlignment="1">
      <alignment horizontal="center" vertical="center"/>
    </xf>
    <xf numFmtId="4" fontId="11" fillId="0" borderId="24" xfId="0" applyNumberFormat="1" applyFont="1" applyFill="1" applyBorder="1" applyAlignment="1">
      <alignment horizontal="center" vertical="center"/>
    </xf>
    <xf numFmtId="0" fontId="6" fillId="0" borderId="47" xfId="0" applyFont="1" applyFill="1" applyBorder="1"/>
    <xf numFmtId="0" fontId="6" fillId="0" borderId="54" xfId="0" applyFont="1" applyFill="1" applyBorder="1"/>
    <xf numFmtId="0" fontId="6" fillId="0" borderId="44" xfId="0" applyFont="1" applyFill="1" applyBorder="1"/>
    <xf numFmtId="0" fontId="11" fillId="0" borderId="11" xfId="0" applyNumberFormat="1" applyFont="1" applyFill="1" applyBorder="1" applyAlignment="1">
      <alignment horizontal="center" vertical="center" wrapText="1"/>
    </xf>
    <xf numFmtId="4" fontId="11" fillId="0" borderId="13" xfId="0" applyNumberFormat="1" applyFont="1" applyFill="1" applyBorder="1" applyAlignment="1">
      <alignment horizontal="center" vertical="center"/>
    </xf>
    <xf numFmtId="166" fontId="11" fillId="0" borderId="11" xfId="0" applyNumberFormat="1" applyFont="1" applyFill="1" applyBorder="1" applyAlignment="1">
      <alignment horizontal="right" vertical="center" indent="1"/>
    </xf>
    <xf numFmtId="165" fontId="10" fillId="0" borderId="11" xfId="2" applyNumberFormat="1" applyFont="1" applyFill="1" applyBorder="1" applyAlignment="1">
      <alignment horizontal="center" vertical="center"/>
    </xf>
    <xf numFmtId="10" fontId="10" fillId="0" borderId="12" xfId="0" applyNumberFormat="1" applyFont="1" applyFill="1" applyBorder="1" applyAlignment="1">
      <alignment horizontal="center" vertical="center"/>
    </xf>
    <xf numFmtId="164" fontId="10" fillId="0" borderId="13" xfId="2" applyFont="1" applyFill="1" applyBorder="1" applyAlignment="1">
      <alignment horizontal="center" vertical="center"/>
    </xf>
    <xf numFmtId="9" fontId="10" fillId="0" borderId="11" xfId="3" applyFont="1" applyFill="1" applyBorder="1" applyAlignment="1">
      <alignment horizontal="center" vertical="center"/>
    </xf>
    <xf numFmtId="166" fontId="11" fillId="0" borderId="12" xfId="0" applyNumberFormat="1" applyFont="1" applyFill="1" applyBorder="1" applyAlignment="1">
      <alignment horizontal="right" vertical="center" indent="1"/>
    </xf>
    <xf numFmtId="0" fontId="6" fillId="0" borderId="12" xfId="0" applyFont="1" applyFill="1" applyBorder="1"/>
    <xf numFmtId="0" fontId="6" fillId="0" borderId="42" xfId="0" applyFont="1" applyFill="1" applyBorder="1"/>
    <xf numFmtId="166" fontId="11" fillId="18" borderId="2" xfId="0" applyNumberFormat="1" applyFont="1" applyFill="1" applyBorder="1" applyAlignment="1">
      <alignment horizontal="center" vertical="center"/>
    </xf>
    <xf numFmtId="4" fontId="11" fillId="18" borderId="57" xfId="0" applyNumberFormat="1" applyFont="1" applyFill="1" applyBorder="1" applyAlignment="1">
      <alignment vertical="center"/>
    </xf>
    <xf numFmtId="4" fontId="11" fillId="18" borderId="44" xfId="0" applyNumberFormat="1" applyFont="1" applyFill="1" applyBorder="1" applyAlignment="1">
      <alignment vertical="center"/>
    </xf>
    <xf numFmtId="0" fontId="11" fillId="18" borderId="30" xfId="0" applyNumberFormat="1" applyFont="1" applyFill="1" applyBorder="1" applyAlignment="1">
      <alignment horizontal="center" vertical="center" wrapText="1"/>
    </xf>
    <xf numFmtId="166" fontId="11" fillId="18" borderId="28" xfId="0" applyNumberFormat="1" applyFont="1" applyFill="1" applyBorder="1" applyAlignment="1">
      <alignment horizontal="right" vertical="center" indent="1"/>
    </xf>
    <xf numFmtId="4" fontId="11" fillId="18" borderId="28" xfId="0" applyNumberFormat="1" applyFont="1" applyFill="1" applyBorder="1" applyAlignment="1">
      <alignment horizontal="right" vertical="center" indent="1"/>
    </xf>
    <xf numFmtId="0" fontId="10" fillId="18" borderId="28" xfId="2" applyNumberFormat="1" applyFont="1" applyFill="1" applyBorder="1" applyAlignment="1">
      <alignment horizontal="center" vertical="center"/>
    </xf>
    <xf numFmtId="10" fontId="10" fillId="18" borderId="28" xfId="0" applyNumberFormat="1" applyFont="1" applyFill="1" applyBorder="1" applyAlignment="1">
      <alignment horizontal="center" vertical="center"/>
    </xf>
    <xf numFmtId="164" fontId="10" fillId="18" borderId="31" xfId="2" applyFont="1" applyFill="1" applyBorder="1" applyAlignment="1">
      <alignment horizontal="center" vertical="center"/>
    </xf>
    <xf numFmtId="9" fontId="10" fillId="18" borderId="30" xfId="3" applyFont="1" applyFill="1" applyBorder="1" applyAlignment="1">
      <alignment horizontal="center" vertical="center"/>
    </xf>
    <xf numFmtId="166" fontId="11" fillId="18" borderId="30" xfId="0" applyNumberFormat="1" applyFont="1" applyFill="1" applyBorder="1" applyAlignment="1">
      <alignment horizontal="right" vertical="center" indent="1"/>
    </xf>
    <xf numFmtId="165" fontId="10" fillId="18" borderId="30" xfId="2" applyNumberFormat="1" applyFont="1" applyFill="1" applyBorder="1" applyAlignment="1">
      <alignment horizontal="center" vertical="center"/>
    </xf>
    <xf numFmtId="165" fontId="10" fillId="18" borderId="28" xfId="2" applyNumberFormat="1" applyFont="1" applyFill="1" applyBorder="1" applyAlignment="1"/>
    <xf numFmtId="165" fontId="10" fillId="18" borderId="28" xfId="2" applyNumberFormat="1" applyFont="1" applyFill="1" applyBorder="1" applyAlignment="1">
      <alignment horizontal="center" vertical="center"/>
    </xf>
    <xf numFmtId="0" fontId="11" fillId="18" borderId="15" xfId="0" applyNumberFormat="1" applyFont="1" applyFill="1" applyBorder="1" applyAlignment="1">
      <alignment horizontal="center" vertical="center" wrapText="1"/>
    </xf>
    <xf numFmtId="166" fontId="11" fillId="18" borderId="16" xfId="0" applyNumberFormat="1" applyFont="1" applyFill="1" applyBorder="1" applyAlignment="1">
      <alignment horizontal="right" vertical="center" indent="1"/>
    </xf>
    <xf numFmtId="4" fontId="11" fillId="18" borderId="16" xfId="0" applyNumberFormat="1" applyFont="1" applyFill="1" applyBorder="1" applyAlignment="1">
      <alignment horizontal="right" vertical="center" indent="1"/>
    </xf>
    <xf numFmtId="0" fontId="10" fillId="18" borderId="16" xfId="2" applyNumberFormat="1" applyFont="1" applyFill="1" applyBorder="1" applyAlignment="1">
      <alignment horizontal="center" vertical="center"/>
    </xf>
    <xf numFmtId="10" fontId="10" fillId="18" borderId="16" xfId="0" applyNumberFormat="1" applyFont="1" applyFill="1" applyBorder="1" applyAlignment="1">
      <alignment horizontal="center" vertical="center"/>
    </xf>
    <xf numFmtId="164" fontId="10" fillId="18" borderId="17" xfId="2" applyFont="1" applyFill="1" applyBorder="1" applyAlignment="1">
      <alignment horizontal="center" vertical="center"/>
    </xf>
    <xf numFmtId="9" fontId="10" fillId="18" borderId="15" xfId="3" applyFont="1" applyFill="1" applyBorder="1" applyAlignment="1">
      <alignment horizontal="center" vertical="center"/>
    </xf>
    <xf numFmtId="166" fontId="11" fillId="18" borderId="15" xfId="0" applyNumberFormat="1" applyFont="1" applyFill="1" applyBorder="1" applyAlignment="1">
      <alignment horizontal="right" vertical="center" indent="1"/>
    </xf>
    <xf numFmtId="165" fontId="10" fillId="18" borderId="15" xfId="2" applyNumberFormat="1" applyFont="1" applyFill="1" applyBorder="1" applyAlignment="1">
      <alignment horizontal="center" vertical="center"/>
    </xf>
    <xf numFmtId="165" fontId="10" fillId="18" borderId="16" xfId="2" applyNumberFormat="1" applyFont="1" applyFill="1" applyBorder="1" applyAlignment="1"/>
    <xf numFmtId="165" fontId="10" fillId="18" borderId="16" xfId="2" applyNumberFormat="1" applyFont="1" applyFill="1" applyBorder="1" applyAlignment="1">
      <alignment horizontal="center" vertical="center"/>
    </xf>
    <xf numFmtId="165" fontId="10" fillId="0" borderId="2" xfId="2" applyNumberFormat="1" applyFont="1" applyFill="1" applyBorder="1" applyAlignment="1">
      <alignment horizontal="center" vertical="center"/>
    </xf>
    <xf numFmtId="0" fontId="6" fillId="0" borderId="43" xfId="0" applyFont="1" applyFill="1" applyBorder="1"/>
    <xf numFmtId="166" fontId="11" fillId="18" borderId="58" xfId="0" applyNumberFormat="1" applyFont="1" applyFill="1" applyBorder="1" applyAlignment="1">
      <alignment vertical="center"/>
    </xf>
    <xf numFmtId="166" fontId="11" fillId="18" borderId="59" xfId="0" applyNumberFormat="1" applyFont="1" applyFill="1" applyBorder="1" applyAlignment="1">
      <alignment vertical="center"/>
    </xf>
    <xf numFmtId="166" fontId="11" fillId="18" borderId="60" xfId="0" applyNumberFormat="1" applyFont="1" applyFill="1" applyBorder="1" applyAlignment="1">
      <alignment vertical="center"/>
    </xf>
    <xf numFmtId="0" fontId="6" fillId="18" borderId="28" xfId="0" applyFont="1" applyFill="1" applyBorder="1" applyAlignment="1">
      <alignment horizontal="center" vertical="center"/>
    </xf>
    <xf numFmtId="167" fontId="10" fillId="18" borderId="30" xfId="3" applyNumberFormat="1" applyFont="1" applyFill="1" applyBorder="1" applyAlignment="1">
      <alignment horizontal="center" vertical="center"/>
    </xf>
    <xf numFmtId="0" fontId="11" fillId="18" borderId="7" xfId="0" applyNumberFormat="1" applyFont="1" applyFill="1" applyBorder="1" applyAlignment="1">
      <alignment horizontal="center" vertical="center" wrapText="1"/>
    </xf>
    <xf numFmtId="166" fontId="11" fillId="18" borderId="61" xfId="0" applyNumberFormat="1" applyFont="1" applyFill="1" applyBorder="1" applyAlignment="1">
      <alignment vertical="center"/>
    </xf>
    <xf numFmtId="166" fontId="11" fillId="18" borderId="43" xfId="0" applyNumberFormat="1" applyFont="1" applyFill="1" applyBorder="1" applyAlignment="1">
      <alignment vertical="center"/>
    </xf>
    <xf numFmtId="166" fontId="11" fillId="18" borderId="62" xfId="0" applyNumberFormat="1" applyFont="1" applyFill="1" applyBorder="1" applyAlignment="1">
      <alignment vertical="center"/>
    </xf>
    <xf numFmtId="164" fontId="10" fillId="18" borderId="14" xfId="2" applyFont="1" applyFill="1" applyBorder="1" applyAlignment="1">
      <alignment horizontal="center" vertical="center"/>
    </xf>
    <xf numFmtId="9" fontId="10" fillId="18" borderId="7" xfId="3" applyFont="1" applyFill="1" applyBorder="1" applyAlignment="1">
      <alignment horizontal="center" vertical="center"/>
    </xf>
    <xf numFmtId="166" fontId="11" fillId="18" borderId="2" xfId="0" applyNumberFormat="1" applyFont="1" applyFill="1" applyBorder="1" applyAlignment="1">
      <alignment horizontal="right" vertical="center" indent="1"/>
    </xf>
    <xf numFmtId="4" fontId="11" fillId="18" borderId="2" xfId="0" applyNumberFormat="1" applyFont="1" applyFill="1" applyBorder="1" applyAlignment="1">
      <alignment horizontal="right" vertical="center" indent="1"/>
    </xf>
    <xf numFmtId="0" fontId="6" fillId="18" borderId="2" xfId="0" applyFont="1" applyFill="1" applyBorder="1" applyAlignment="1">
      <alignment horizontal="center" vertical="center"/>
    </xf>
    <xf numFmtId="10" fontId="10" fillId="18" borderId="2" xfId="0" applyNumberFormat="1" applyFont="1" applyFill="1" applyBorder="1" applyAlignment="1">
      <alignment horizontal="center" vertical="center"/>
    </xf>
    <xf numFmtId="166" fontId="11" fillId="18" borderId="7" xfId="0" applyNumberFormat="1" applyFont="1" applyFill="1" applyBorder="1" applyAlignment="1">
      <alignment horizontal="right" vertical="center" indent="1"/>
    </xf>
    <xf numFmtId="165" fontId="10" fillId="18" borderId="7" xfId="2" applyNumberFormat="1" applyFont="1" applyFill="1" applyBorder="1" applyAlignment="1">
      <alignment horizontal="center" vertical="center"/>
    </xf>
    <xf numFmtId="165" fontId="10" fillId="18" borderId="2" xfId="2" applyNumberFormat="1" applyFont="1" applyFill="1" applyBorder="1" applyAlignment="1">
      <alignment horizontal="center" vertical="center"/>
    </xf>
    <xf numFmtId="167" fontId="10" fillId="18" borderId="7" xfId="3" applyNumberFormat="1" applyFont="1" applyFill="1" applyBorder="1" applyAlignment="1">
      <alignment horizontal="center" vertical="center"/>
    </xf>
    <xf numFmtId="166" fontId="11" fillId="18" borderId="55" xfId="0" applyNumberFormat="1" applyFont="1" applyFill="1" applyBorder="1" applyAlignment="1">
      <alignment vertical="center"/>
    </xf>
    <xf numFmtId="166" fontId="11" fillId="18" borderId="44" xfId="0" applyNumberFormat="1" applyFont="1" applyFill="1" applyBorder="1" applyAlignment="1">
      <alignment vertical="center"/>
    </xf>
    <xf numFmtId="166" fontId="11" fillId="18" borderId="57" xfId="0" applyNumberFormat="1" applyFont="1" applyFill="1" applyBorder="1" applyAlignment="1">
      <alignment vertical="center"/>
    </xf>
    <xf numFmtId="0" fontId="6" fillId="18" borderId="16" xfId="0" applyFont="1" applyFill="1" applyBorder="1" applyAlignment="1">
      <alignment horizontal="center" vertical="center"/>
    </xf>
    <xf numFmtId="167" fontId="10" fillId="18" borderId="15" xfId="3" applyNumberFormat="1" applyFont="1" applyFill="1" applyBorder="1" applyAlignment="1">
      <alignment horizontal="center" vertical="center"/>
    </xf>
    <xf numFmtId="166" fontId="11" fillId="0" borderId="27" xfId="0" applyNumberFormat="1" applyFont="1" applyFill="1" applyBorder="1" applyAlignment="1">
      <alignment horizontal="right" vertical="center" indent="1"/>
    </xf>
    <xf numFmtId="0" fontId="6" fillId="0" borderId="2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166" fontId="11" fillId="4" borderId="11" xfId="0" applyNumberFormat="1" applyFont="1" applyFill="1" applyBorder="1" applyAlignment="1">
      <alignment horizontal="right" vertical="center" indent="1"/>
    </xf>
    <xf numFmtId="165" fontId="10" fillId="0" borderId="12" xfId="2" applyNumberFormat="1" applyFont="1" applyFill="1" applyBorder="1" applyAlignment="1">
      <alignment horizontal="center" vertical="center"/>
    </xf>
    <xf numFmtId="9" fontId="10" fillId="0" borderId="11" xfId="3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166" fontId="11" fillId="0" borderId="8" xfId="0" applyNumberFormat="1" applyFont="1" applyFill="1" applyBorder="1" applyAlignment="1">
      <alignment horizontal="right" vertical="center" indent="1"/>
    </xf>
    <xf numFmtId="4" fontId="11" fillId="0" borderId="9" xfId="0" applyNumberFormat="1" applyFont="1" applyFill="1" applyBorder="1" applyAlignment="1">
      <alignment horizontal="right" vertical="center" indent="1"/>
    </xf>
    <xf numFmtId="165" fontId="10" fillId="0" borderId="8" xfId="2" applyNumberFormat="1" applyFont="1" applyFill="1" applyBorder="1" applyAlignment="1">
      <alignment horizontal="center" vertical="center"/>
    </xf>
    <xf numFmtId="10" fontId="10" fillId="0" borderId="9" xfId="0" applyNumberFormat="1" applyFont="1" applyFill="1" applyBorder="1" applyAlignment="1">
      <alignment horizontal="center" vertical="center"/>
    </xf>
    <xf numFmtId="164" fontId="10" fillId="0" borderId="10" xfId="2" applyFont="1" applyFill="1" applyBorder="1" applyAlignment="1">
      <alignment horizontal="center" vertical="center"/>
    </xf>
    <xf numFmtId="9" fontId="10" fillId="0" borderId="8" xfId="3" applyFont="1" applyFill="1" applyBorder="1" applyAlignment="1">
      <alignment horizontal="center" vertical="center"/>
    </xf>
    <xf numFmtId="166" fontId="11" fillId="0" borderId="9" xfId="0" applyNumberFormat="1" applyFont="1" applyFill="1" applyBorder="1" applyAlignment="1">
      <alignment horizontal="right" vertical="center" indent="1"/>
    </xf>
    <xf numFmtId="0" fontId="6" fillId="0" borderId="9" xfId="0" applyFont="1" applyFill="1" applyBorder="1"/>
    <xf numFmtId="4" fontId="11" fillId="5" borderId="9" xfId="0" applyNumberFormat="1" applyFont="1" applyFill="1" applyBorder="1" applyAlignment="1">
      <alignment horizontal="right" vertical="center" indent="1"/>
    </xf>
    <xf numFmtId="0" fontId="6" fillId="0" borderId="9" xfId="0" applyFont="1" applyFill="1" applyBorder="1" applyAlignment="1">
      <alignment horizontal="center" vertical="center"/>
    </xf>
    <xf numFmtId="0" fontId="6" fillId="0" borderId="21" xfId="0" applyFont="1" applyFill="1" applyBorder="1"/>
    <xf numFmtId="166" fontId="11" fillId="18" borderId="56" xfId="0" applyNumberFormat="1" applyFont="1" applyFill="1" applyBorder="1" applyAlignment="1">
      <alignment vertical="center"/>
    </xf>
    <xf numFmtId="165" fontId="10" fillId="18" borderId="48" xfId="2" applyNumberFormat="1" applyFont="1" applyFill="1" applyBorder="1" applyAlignment="1">
      <alignment horizontal="center" vertical="center"/>
    </xf>
    <xf numFmtId="9" fontId="10" fillId="18" borderId="23" xfId="3" applyNumberFormat="1" applyFont="1" applyFill="1" applyBorder="1" applyAlignment="1">
      <alignment horizontal="center" vertical="center"/>
    </xf>
    <xf numFmtId="0" fontId="11" fillId="0" borderId="18" xfId="0" applyNumberFormat="1" applyFont="1" applyFill="1" applyBorder="1" applyAlignment="1">
      <alignment horizontal="center" vertical="center" wrapText="1"/>
    </xf>
    <xf numFmtId="166" fontId="11" fillId="0" borderId="49" xfId="0" applyNumberFormat="1" applyFont="1" applyFill="1" applyBorder="1" applyAlignment="1">
      <alignment horizontal="center" vertical="center"/>
    </xf>
    <xf numFmtId="4" fontId="11" fillId="0" borderId="20" xfId="0" applyNumberFormat="1" applyFont="1" applyFill="1" applyBorder="1" applyAlignment="1">
      <alignment horizontal="center" vertical="center"/>
    </xf>
    <xf numFmtId="166" fontId="11" fillId="0" borderId="18" xfId="0" applyNumberFormat="1" applyFont="1" applyFill="1" applyBorder="1" applyAlignment="1">
      <alignment horizontal="right" vertical="center" indent="1"/>
    </xf>
    <xf numFmtId="4" fontId="11" fillId="0" borderId="19" xfId="0" applyNumberFormat="1" applyFont="1" applyFill="1" applyBorder="1" applyAlignment="1">
      <alignment horizontal="right" vertical="center" indent="1"/>
    </xf>
    <xf numFmtId="165" fontId="10" fillId="0" borderId="18" xfId="2" applyNumberFormat="1" applyFont="1" applyFill="1" applyBorder="1" applyAlignment="1">
      <alignment horizontal="center" vertical="center"/>
    </xf>
    <xf numFmtId="10" fontId="10" fillId="0" borderId="19" xfId="0" applyNumberFormat="1" applyFont="1" applyFill="1" applyBorder="1" applyAlignment="1">
      <alignment horizontal="center" vertical="center"/>
    </xf>
    <xf numFmtId="164" fontId="10" fillId="0" borderId="20" xfId="2" applyFont="1" applyFill="1" applyBorder="1" applyAlignment="1">
      <alignment horizontal="center" vertical="center"/>
    </xf>
    <xf numFmtId="9" fontId="10" fillId="0" borderId="18" xfId="3" applyFont="1" applyFill="1" applyBorder="1" applyAlignment="1">
      <alignment horizontal="center" vertical="center"/>
    </xf>
    <xf numFmtId="166" fontId="11" fillId="0" borderId="19" xfId="0" applyNumberFormat="1" applyFont="1" applyFill="1" applyBorder="1" applyAlignment="1">
      <alignment horizontal="right" vertical="center" indent="1"/>
    </xf>
    <xf numFmtId="0" fontId="6" fillId="0" borderId="19" xfId="0" applyFont="1" applyFill="1" applyBorder="1"/>
    <xf numFmtId="4" fontId="11" fillId="5" borderId="49" xfId="0" applyNumberFormat="1" applyFont="1" applyFill="1" applyBorder="1" applyAlignment="1">
      <alignment horizontal="right" vertical="center" indent="1"/>
    </xf>
    <xf numFmtId="166" fontId="11" fillId="18" borderId="63" xfId="0" applyNumberFormat="1" applyFont="1" applyFill="1" applyBorder="1" applyAlignment="1">
      <alignment vertical="center"/>
    </xf>
    <xf numFmtId="166" fontId="11" fillId="18" borderId="21" xfId="0" applyNumberFormat="1" applyFont="1" applyFill="1" applyBorder="1" applyAlignment="1">
      <alignment vertical="center"/>
    </xf>
    <xf numFmtId="166" fontId="11" fillId="18" borderId="22" xfId="0" applyNumberFormat="1" applyFont="1" applyFill="1" applyBorder="1" applyAlignment="1">
      <alignment vertical="center"/>
    </xf>
    <xf numFmtId="166" fontId="11" fillId="18" borderId="37" xfId="0" applyNumberFormat="1" applyFont="1" applyFill="1" applyBorder="1" applyAlignment="1">
      <alignment horizontal="center" vertical="center"/>
    </xf>
    <xf numFmtId="166" fontId="11" fillId="18" borderId="28" xfId="0" applyNumberFormat="1" applyFont="1" applyFill="1" applyBorder="1" applyAlignment="1">
      <alignment horizontal="center" vertical="center"/>
    </xf>
    <xf numFmtId="4" fontId="11" fillId="18" borderId="64" xfId="0" applyNumberFormat="1" applyFont="1" applyFill="1" applyBorder="1" applyAlignment="1">
      <alignment vertical="center"/>
    </xf>
    <xf numFmtId="4" fontId="11" fillId="18" borderId="54" xfId="0" applyNumberFormat="1" applyFont="1" applyFill="1" applyBorder="1" applyAlignment="1">
      <alignment vertical="center"/>
    </xf>
    <xf numFmtId="4" fontId="11" fillId="18" borderId="65" xfId="0" applyNumberFormat="1" applyFont="1" applyFill="1" applyBorder="1" applyAlignment="1">
      <alignment vertical="center"/>
    </xf>
    <xf numFmtId="0" fontId="10" fillId="0" borderId="2" xfId="2" applyNumberFormat="1" applyFont="1" applyFill="1" applyBorder="1" applyAlignment="1">
      <alignment horizontal="center" vertical="center"/>
    </xf>
    <xf numFmtId="165" fontId="10" fillId="0" borderId="2" xfId="2" applyNumberFormat="1" applyFont="1" applyFill="1" applyBorder="1" applyAlignment="1"/>
    <xf numFmtId="0" fontId="11" fillId="18" borderId="8" xfId="0" applyNumberFormat="1" applyFont="1" applyFill="1" applyBorder="1" applyAlignment="1">
      <alignment horizontal="center" vertical="center" wrapText="1"/>
    </xf>
    <xf numFmtId="165" fontId="10" fillId="18" borderId="8" xfId="2" applyNumberFormat="1" applyFont="1" applyFill="1" applyBorder="1" applyAlignment="1">
      <alignment horizontal="center" vertical="center"/>
    </xf>
    <xf numFmtId="10" fontId="10" fillId="18" borderId="9" xfId="0" applyNumberFormat="1" applyFont="1" applyFill="1" applyBorder="1" applyAlignment="1">
      <alignment horizontal="center" vertical="center"/>
    </xf>
    <xf numFmtId="164" fontId="10" fillId="18" borderId="10" xfId="2" applyFont="1" applyFill="1" applyBorder="1" applyAlignment="1">
      <alignment horizontal="center" vertical="center"/>
    </xf>
    <xf numFmtId="9" fontId="10" fillId="18" borderId="8" xfId="3" applyFont="1" applyFill="1" applyBorder="1" applyAlignment="1">
      <alignment horizontal="center" vertical="center"/>
    </xf>
    <xf numFmtId="166" fontId="11" fillId="18" borderId="9" xfId="0" applyNumberFormat="1" applyFont="1" applyFill="1" applyBorder="1" applyAlignment="1">
      <alignment horizontal="right" vertical="center" indent="1"/>
    </xf>
    <xf numFmtId="4" fontId="11" fillId="18" borderId="9" xfId="0" applyNumberFormat="1" applyFont="1" applyFill="1" applyBorder="1" applyAlignment="1">
      <alignment horizontal="right" vertical="center" indent="1"/>
    </xf>
    <xf numFmtId="0" fontId="6" fillId="18" borderId="9" xfId="0" applyFont="1" applyFill="1" applyBorder="1"/>
    <xf numFmtId="166" fontId="11" fillId="18" borderId="8" xfId="0" applyNumberFormat="1" applyFont="1" applyFill="1" applyBorder="1" applyAlignment="1">
      <alignment horizontal="right" vertical="center" indent="1"/>
    </xf>
    <xf numFmtId="0" fontId="8" fillId="0" borderId="47" xfId="0" applyFont="1" applyFill="1" applyBorder="1"/>
    <xf numFmtId="0" fontId="3" fillId="6" borderId="0" xfId="4" applyFont="1" applyFill="1"/>
    <xf numFmtId="0" fontId="0" fillId="0" borderId="44" xfId="0" applyBorder="1"/>
    <xf numFmtId="4" fontId="11" fillId="18" borderId="47" xfId="0" applyNumberFormat="1" applyFont="1" applyFill="1" applyBorder="1" applyAlignment="1">
      <alignment vertical="center"/>
    </xf>
    <xf numFmtId="4" fontId="11" fillId="18" borderId="66" xfId="0" applyNumberFormat="1" applyFont="1" applyFill="1" applyBorder="1" applyAlignment="1">
      <alignment vertical="center"/>
    </xf>
    <xf numFmtId="0" fontId="0" fillId="0" borderId="0" xfId="0" applyBorder="1"/>
    <xf numFmtId="0" fontId="0" fillId="0" borderId="54" xfId="0" applyBorder="1"/>
    <xf numFmtId="4" fontId="11" fillId="5" borderId="25" xfId="0" applyNumberFormat="1" applyFont="1" applyFill="1" applyBorder="1" applyAlignment="1">
      <alignment horizontal="center" vertical="center"/>
    </xf>
    <xf numFmtId="0" fontId="0" fillId="0" borderId="53" xfId="0" applyBorder="1"/>
    <xf numFmtId="4" fontId="11" fillId="18" borderId="43" xfId="0" applyNumberFormat="1" applyFont="1" applyFill="1" applyBorder="1" applyAlignment="1">
      <alignment vertical="center"/>
    </xf>
    <xf numFmtId="4" fontId="11" fillId="18" borderId="69" xfId="0" applyNumberFormat="1" applyFont="1" applyFill="1" applyBorder="1" applyAlignment="1">
      <alignment vertical="center"/>
    </xf>
    <xf numFmtId="166" fontId="11" fillId="18" borderId="64" xfId="0" applyNumberFormat="1" applyFont="1" applyFill="1" applyBorder="1" applyAlignment="1">
      <alignment vertical="center"/>
    </xf>
    <xf numFmtId="166" fontId="11" fillId="18" borderId="54" xfId="0" applyNumberFormat="1" applyFont="1" applyFill="1" applyBorder="1" applyAlignment="1">
      <alignment vertical="center"/>
    </xf>
    <xf numFmtId="0" fontId="11" fillId="18" borderId="18" xfId="0" applyNumberFormat="1" applyFont="1" applyFill="1" applyBorder="1" applyAlignment="1">
      <alignment horizontal="center" vertical="center" wrapText="1"/>
    </xf>
    <xf numFmtId="166" fontId="11" fillId="18" borderId="70" xfId="0" applyNumberFormat="1" applyFont="1" applyFill="1" applyBorder="1" applyAlignment="1">
      <alignment vertical="center"/>
    </xf>
    <xf numFmtId="166" fontId="11" fillId="18" borderId="29" xfId="0" applyNumberFormat="1" applyFont="1" applyFill="1" applyBorder="1" applyAlignment="1">
      <alignment vertical="center"/>
    </xf>
    <xf numFmtId="166" fontId="11" fillId="18" borderId="67" xfId="0" applyNumberFormat="1" applyFont="1" applyFill="1" applyBorder="1" applyAlignment="1">
      <alignment vertical="center"/>
    </xf>
    <xf numFmtId="166" fontId="11" fillId="18" borderId="47" xfId="0" applyNumberFormat="1" applyFont="1" applyFill="1" applyBorder="1" applyAlignment="1">
      <alignment vertical="center"/>
    </xf>
    <xf numFmtId="166" fontId="11" fillId="18" borderId="66" xfId="0" applyNumberFormat="1" applyFont="1" applyFill="1" applyBorder="1" applyAlignment="1">
      <alignment vertical="center"/>
    </xf>
    <xf numFmtId="166" fontId="11" fillId="18" borderId="16" xfId="0" applyNumberFormat="1" applyFont="1" applyFill="1" applyBorder="1" applyAlignment="1">
      <alignment horizontal="center" vertical="center"/>
    </xf>
    <xf numFmtId="4" fontId="0" fillId="0" borderId="0" xfId="0" applyNumberFormat="1"/>
    <xf numFmtId="2" fontId="4" fillId="5" borderId="2" xfId="5" applyNumberFormat="1" applyFill="1" applyBorder="1" applyAlignment="1">
      <alignment horizontal="center"/>
    </xf>
    <xf numFmtId="0" fontId="10" fillId="0" borderId="12" xfId="2" applyNumberFormat="1" applyFont="1" applyFill="1" applyBorder="1" applyAlignment="1">
      <alignment horizontal="center" vertical="center"/>
    </xf>
    <xf numFmtId="166" fontId="8" fillId="0" borderId="0" xfId="0" applyNumberFormat="1" applyFont="1" applyFill="1" applyBorder="1"/>
    <xf numFmtId="166" fontId="9" fillId="0" borderId="0" xfId="0" applyNumberFormat="1" applyFont="1" applyFill="1" applyBorder="1"/>
    <xf numFmtId="4" fontId="11" fillId="5" borderId="27" xfId="0" applyNumberFormat="1" applyFont="1" applyFill="1" applyBorder="1" applyAlignment="1">
      <alignment horizontal="right" vertical="center" indent="1"/>
    </xf>
    <xf numFmtId="4" fontId="11" fillId="4" borderId="19" xfId="0" applyNumberFormat="1" applyFont="1" applyFill="1" applyBorder="1" applyAlignment="1">
      <alignment horizontal="right" vertical="center" indent="1"/>
    </xf>
    <xf numFmtId="0" fontId="6" fillId="0" borderId="19" xfId="0" applyFont="1" applyFill="1" applyBorder="1" applyAlignment="1">
      <alignment horizontal="center" vertical="center"/>
    </xf>
    <xf numFmtId="0" fontId="21" fillId="5" borderId="23" xfId="0" applyNumberFormat="1" applyFont="1" applyFill="1" applyBorder="1" applyAlignment="1">
      <alignment horizontal="left" vertical="top" wrapText="1"/>
    </xf>
    <xf numFmtId="0" fontId="4" fillId="5" borderId="2" xfId="5" applyFill="1" applyBorder="1" applyAlignment="1">
      <alignment horizontal="center"/>
    </xf>
    <xf numFmtId="2" fontId="4" fillId="4" borderId="2" xfId="5" applyNumberFormat="1" applyFill="1" applyBorder="1" applyAlignment="1">
      <alignment horizontal="center"/>
    </xf>
    <xf numFmtId="166" fontId="11" fillId="4" borderId="19" xfId="0" applyNumberFormat="1" applyFont="1" applyFill="1" applyBorder="1" applyAlignment="1">
      <alignment horizontal="right" vertical="center" indent="1"/>
    </xf>
    <xf numFmtId="4" fontId="8" fillId="0" borderId="0" xfId="0" applyNumberFormat="1" applyFont="1" applyFill="1" applyBorder="1"/>
    <xf numFmtId="0" fontId="25" fillId="0" borderId="0" xfId="0" applyFont="1" applyFill="1" applyBorder="1"/>
    <xf numFmtId="4" fontId="25" fillId="0" borderId="0" xfId="0" applyNumberFormat="1" applyFont="1" applyFill="1" applyBorder="1"/>
    <xf numFmtId="168" fontId="10" fillId="5" borderId="11" xfId="3" applyNumberFormat="1" applyFont="1" applyFill="1" applyBorder="1" applyAlignment="1">
      <alignment horizontal="center" vertical="center"/>
    </xf>
    <xf numFmtId="4" fontId="14" fillId="5" borderId="2" xfId="0" applyNumberFormat="1" applyFont="1" applyFill="1" applyBorder="1" applyAlignment="1">
      <alignment horizontal="right" vertical="center" indent="1"/>
    </xf>
    <xf numFmtId="9" fontId="10" fillId="5" borderId="48" xfId="0" applyNumberFormat="1" applyFont="1" applyFill="1" applyBorder="1" applyAlignment="1">
      <alignment horizontal="center" vertical="center"/>
    </xf>
    <xf numFmtId="4" fontId="14" fillId="5" borderId="12" xfId="0" applyNumberFormat="1" applyFont="1" applyFill="1" applyBorder="1" applyAlignment="1">
      <alignment horizontal="right" vertical="center" indent="1"/>
    </xf>
    <xf numFmtId="166" fontId="11" fillId="5" borderId="50" xfId="0" applyNumberFormat="1" applyFont="1" applyFill="1" applyBorder="1" applyAlignment="1">
      <alignment horizontal="right" vertical="center" indent="1"/>
    </xf>
    <xf numFmtId="166" fontId="11" fillId="5" borderId="30" xfId="0" applyNumberFormat="1" applyFont="1" applyFill="1" applyBorder="1" applyAlignment="1">
      <alignment horizontal="right" vertical="center" indent="1"/>
    </xf>
    <xf numFmtId="166" fontId="11" fillId="5" borderId="39" xfId="0" applyNumberFormat="1" applyFont="1" applyFill="1" applyBorder="1" applyAlignment="1">
      <alignment horizontal="right" vertical="center" indent="1"/>
    </xf>
    <xf numFmtId="166" fontId="11" fillId="5" borderId="37" xfId="0" applyNumberFormat="1" applyFont="1" applyFill="1" applyBorder="1" applyAlignment="1">
      <alignment horizontal="right" vertical="center" indent="1"/>
    </xf>
    <xf numFmtId="166" fontId="11" fillId="5" borderId="27" xfId="0" applyNumberFormat="1" applyFont="1" applyFill="1" applyBorder="1" applyAlignment="1">
      <alignment horizontal="right" vertical="center" indent="1"/>
    </xf>
    <xf numFmtId="166" fontId="11" fillId="5" borderId="18" xfId="0" applyNumberFormat="1" applyFont="1" applyFill="1" applyBorder="1" applyAlignment="1">
      <alignment horizontal="right" vertical="center" indent="1"/>
    </xf>
    <xf numFmtId="4" fontId="11" fillId="5" borderId="19" xfId="0" applyNumberFormat="1" applyFont="1" applyFill="1" applyBorder="1" applyAlignment="1">
      <alignment horizontal="right" vertical="center" indent="1"/>
    </xf>
    <xf numFmtId="4" fontId="11" fillId="5" borderId="31" xfId="0" applyNumberFormat="1" applyFont="1" applyFill="1" applyBorder="1" applyAlignment="1">
      <alignment horizontal="right" vertical="center" indent="1"/>
    </xf>
    <xf numFmtId="0" fontId="0" fillId="5" borderId="0" xfId="0" applyFill="1" applyAlignment="1">
      <alignment wrapText="1"/>
    </xf>
    <xf numFmtId="2" fontId="0" fillId="5" borderId="0" xfId="0" applyNumberFormat="1" applyFill="1"/>
    <xf numFmtId="0" fontId="9" fillId="5" borderId="0" xfId="0" applyFont="1" applyFill="1" applyAlignment="1"/>
    <xf numFmtId="0" fontId="26" fillId="5" borderId="0" xfId="0" applyFont="1" applyFill="1" applyAlignment="1"/>
    <xf numFmtId="0" fontId="2" fillId="11" borderId="0" xfId="4" applyFont="1" applyFill="1"/>
    <xf numFmtId="0" fontId="2" fillId="12" borderId="0" xfId="4" applyFont="1" applyFill="1"/>
    <xf numFmtId="0" fontId="14" fillId="3" borderId="41" xfId="0" applyFont="1" applyFill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wrapText="1"/>
    </xf>
    <xf numFmtId="164" fontId="10" fillId="18" borderId="55" xfId="2" applyFont="1" applyFill="1" applyBorder="1" applyAlignment="1">
      <alignment horizontal="center" vertical="center"/>
    </xf>
    <xf numFmtId="164" fontId="10" fillId="18" borderId="44" xfId="2" applyFont="1" applyFill="1" applyBorder="1" applyAlignment="1">
      <alignment horizontal="center" vertical="center"/>
    </xf>
    <xf numFmtId="164" fontId="10" fillId="18" borderId="56" xfId="2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24" fillId="5" borderId="0" xfId="0" applyFont="1" applyFill="1" applyAlignment="1">
      <alignment horizontal="center"/>
    </xf>
    <xf numFmtId="0" fontId="26" fillId="5" borderId="0" xfId="0" applyFont="1" applyFill="1" applyAlignment="1">
      <alignment horizontal="center"/>
    </xf>
    <xf numFmtId="0" fontId="23" fillId="5" borderId="47" xfId="0" applyFont="1" applyFill="1" applyBorder="1" applyAlignment="1">
      <alignment horizontal="center"/>
    </xf>
    <xf numFmtId="0" fontId="27" fillId="5" borderId="47" xfId="0" applyFont="1" applyFill="1" applyBorder="1" applyAlignment="1">
      <alignment horizontal="center"/>
    </xf>
    <xf numFmtId="166" fontId="11" fillId="18" borderId="43" xfId="0" applyNumberFormat="1" applyFont="1" applyFill="1" applyBorder="1" applyAlignment="1">
      <alignment horizontal="center" vertical="center"/>
    </xf>
    <xf numFmtId="166" fontId="11" fillId="18" borderId="69" xfId="0" applyNumberFormat="1" applyFont="1" applyFill="1" applyBorder="1" applyAlignment="1">
      <alignment horizontal="center" vertical="center"/>
    </xf>
    <xf numFmtId="166" fontId="11" fillId="18" borderId="29" xfId="0" applyNumberFormat="1" applyFont="1" applyFill="1" applyBorder="1" applyAlignment="1">
      <alignment horizontal="center" vertical="center"/>
    </xf>
    <xf numFmtId="166" fontId="11" fillId="18" borderId="68" xfId="0" applyNumberFormat="1" applyFont="1" applyFill="1" applyBorder="1" applyAlignment="1">
      <alignment horizontal="center" vertical="center"/>
    </xf>
    <xf numFmtId="165" fontId="10" fillId="18" borderId="4" xfId="2" applyNumberFormat="1" applyFont="1" applyFill="1" applyBorder="1" applyAlignment="1">
      <alignment horizontal="center" vertical="center"/>
    </xf>
    <xf numFmtId="165" fontId="10" fillId="18" borderId="21" xfId="2" applyNumberFormat="1" applyFont="1" applyFill="1" applyBorder="1" applyAlignment="1">
      <alignment horizontal="center" vertical="center"/>
    </xf>
    <xf numFmtId="165" fontId="10" fillId="18" borderId="22" xfId="2" applyNumberFormat="1" applyFont="1" applyFill="1" applyBorder="1" applyAlignment="1">
      <alignment horizontal="center" vertical="center"/>
    </xf>
    <xf numFmtId="165" fontId="10" fillId="18" borderId="46" xfId="2" applyNumberFormat="1" applyFont="1" applyFill="1" applyBorder="1" applyAlignment="1">
      <alignment horizontal="center" vertical="center"/>
    </xf>
    <xf numFmtId="165" fontId="10" fillId="18" borderId="47" xfId="2" applyNumberFormat="1" applyFont="1" applyFill="1" applyBorder="1" applyAlignment="1">
      <alignment horizontal="center" vertical="center"/>
    </xf>
    <xf numFmtId="165" fontId="10" fillId="18" borderId="66" xfId="2" applyNumberFormat="1" applyFont="1" applyFill="1" applyBorder="1" applyAlignment="1">
      <alignment horizontal="center" vertical="center"/>
    </xf>
    <xf numFmtId="0" fontId="14" fillId="3" borderId="38" xfId="0" applyFont="1" applyFill="1" applyBorder="1" applyAlignment="1">
      <alignment horizontal="left" vertical="center" wrapText="1"/>
    </xf>
    <xf numFmtId="166" fontId="11" fillId="18" borderId="44" xfId="0" applyNumberFormat="1" applyFont="1" applyFill="1" applyBorder="1" applyAlignment="1">
      <alignment horizontal="center" vertical="center"/>
    </xf>
    <xf numFmtId="166" fontId="11" fillId="18" borderId="56" xfId="0" applyNumberFormat="1" applyFont="1" applyFill="1" applyBorder="1" applyAlignment="1">
      <alignment horizontal="center" vertical="center"/>
    </xf>
    <xf numFmtId="9" fontId="23" fillId="0" borderId="4" xfId="3" applyFont="1" applyFill="1" applyBorder="1" applyAlignment="1">
      <alignment horizontal="left" vertical="center"/>
    </xf>
    <xf numFmtId="9" fontId="23" fillId="0" borderId="21" xfId="3" applyFont="1" applyFill="1" applyBorder="1" applyAlignment="1">
      <alignment horizontal="left" vertical="center"/>
    </xf>
    <xf numFmtId="9" fontId="23" fillId="0" borderId="22" xfId="3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center" vertical="center" wrapText="1"/>
    </xf>
    <xf numFmtId="165" fontId="23" fillId="0" borderId="4" xfId="2" applyNumberFormat="1" applyFont="1" applyFill="1" applyBorder="1" applyAlignment="1">
      <alignment horizontal="left" vertical="center"/>
    </xf>
    <xf numFmtId="165" fontId="23" fillId="0" borderId="21" xfId="2" applyNumberFormat="1" applyFont="1" applyFill="1" applyBorder="1" applyAlignment="1">
      <alignment horizontal="left" vertical="center"/>
    </xf>
    <xf numFmtId="165" fontId="23" fillId="0" borderId="22" xfId="2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top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4" fontId="11" fillId="18" borderId="67" xfId="0" applyNumberFormat="1" applyFont="1" applyFill="1" applyBorder="1" applyAlignment="1">
      <alignment horizontal="center" vertical="center"/>
    </xf>
    <xf numFmtId="4" fontId="11" fillId="18" borderId="47" xfId="0" applyNumberFormat="1" applyFont="1" applyFill="1" applyBorder="1" applyAlignment="1">
      <alignment horizontal="center" vertical="center"/>
    </xf>
    <xf numFmtId="4" fontId="11" fillId="18" borderId="66" xfId="0" applyNumberFormat="1" applyFont="1" applyFill="1" applyBorder="1" applyAlignment="1">
      <alignment horizontal="center" vertical="center"/>
    </xf>
    <xf numFmtId="0" fontId="14" fillId="3" borderId="41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5" fillId="15" borderId="19" xfId="4" applyFill="1" applyBorder="1" applyAlignment="1">
      <alignment vertical="center"/>
    </xf>
    <xf numFmtId="0" fontId="5" fillId="15" borderId="27" xfId="4" applyFill="1" applyBorder="1" applyAlignment="1">
      <alignment vertical="center"/>
    </xf>
    <xf numFmtId="0" fontId="5" fillId="15" borderId="28" xfId="4" applyFill="1" applyBorder="1" applyAlignment="1">
      <alignment vertical="center"/>
    </xf>
    <xf numFmtId="0" fontId="5" fillId="11" borderId="19" xfId="4" applyFill="1" applyBorder="1" applyAlignment="1">
      <alignment horizontal="center" wrapText="1"/>
    </xf>
    <xf numFmtId="0" fontId="5" fillId="11" borderId="28" xfId="4" applyFill="1" applyBorder="1" applyAlignment="1">
      <alignment horizontal="center" wrapText="1"/>
    </xf>
    <xf numFmtId="0" fontId="5" fillId="12" borderId="19" xfId="4" applyFill="1" applyBorder="1" applyAlignment="1">
      <alignment horizontal="center" wrapText="1"/>
    </xf>
    <xf numFmtId="0" fontId="5" fillId="12" borderId="28" xfId="4" applyFill="1" applyBorder="1" applyAlignment="1">
      <alignment horizontal="center" wrapText="1"/>
    </xf>
    <xf numFmtId="0" fontId="5" fillId="14" borderId="19" xfId="4" applyFill="1" applyBorder="1" applyAlignment="1">
      <alignment horizontal="center" vertical="center"/>
    </xf>
    <xf numFmtId="0" fontId="5" fillId="14" borderId="27" xfId="4" applyFill="1" applyBorder="1" applyAlignment="1">
      <alignment horizontal="center" vertical="center"/>
    </xf>
    <xf numFmtId="0" fontId="5" fillId="6" borderId="19" xfId="4" applyFill="1" applyBorder="1" applyAlignment="1">
      <alignment horizontal="center"/>
    </xf>
    <xf numFmtId="0" fontId="5" fillId="6" borderId="28" xfId="4" applyFill="1" applyBorder="1" applyAlignment="1">
      <alignment horizontal="center"/>
    </xf>
    <xf numFmtId="0" fontId="5" fillId="7" borderId="19" xfId="4" applyFill="1" applyBorder="1" applyAlignment="1">
      <alignment horizontal="center"/>
    </xf>
    <xf numFmtId="0" fontId="5" fillId="7" borderId="28" xfId="4" applyFill="1" applyBorder="1" applyAlignment="1">
      <alignment horizontal="center"/>
    </xf>
    <xf numFmtId="0" fontId="5" fillId="8" borderId="19" xfId="4" applyFill="1" applyBorder="1" applyAlignment="1">
      <alignment horizontal="center"/>
    </xf>
    <xf numFmtId="0" fontId="5" fillId="8" borderId="28" xfId="4" applyFill="1" applyBorder="1" applyAlignment="1">
      <alignment horizontal="center"/>
    </xf>
    <xf numFmtId="0" fontId="5" fillId="9" borderId="19" xfId="4" applyFill="1" applyBorder="1" applyAlignment="1">
      <alignment horizontal="center"/>
    </xf>
    <xf numFmtId="0" fontId="5" fillId="9" borderId="28" xfId="4" applyFill="1" applyBorder="1" applyAlignment="1">
      <alignment horizontal="center"/>
    </xf>
    <xf numFmtId="0" fontId="5" fillId="7" borderId="19" xfId="4" applyFill="1" applyBorder="1" applyAlignment="1">
      <alignment horizontal="center" wrapText="1"/>
    </xf>
    <xf numFmtId="0" fontId="5" fillId="7" borderId="27" xfId="4" applyFill="1" applyBorder="1" applyAlignment="1">
      <alignment horizontal="center" wrapText="1"/>
    </xf>
    <xf numFmtId="0" fontId="5" fillId="10" borderId="19" xfId="4" applyFill="1" applyBorder="1" applyAlignment="1">
      <alignment horizontal="center"/>
    </xf>
    <xf numFmtId="0" fontId="5" fillId="10" borderId="27" xfId="4" applyFill="1" applyBorder="1" applyAlignment="1">
      <alignment horizontal="center"/>
    </xf>
    <xf numFmtId="0" fontId="5" fillId="10" borderId="28" xfId="4" applyFill="1" applyBorder="1" applyAlignment="1">
      <alignment horizontal="center"/>
    </xf>
    <xf numFmtId="0" fontId="1" fillId="0" borderId="0" xfId="4" applyFont="1" applyAlignment="1">
      <alignment horizontal="center" vertical="center"/>
    </xf>
    <xf numFmtId="0" fontId="5" fillId="0" borderId="0" xfId="4" applyAlignment="1">
      <alignment horizontal="center" vertical="center"/>
    </xf>
  </cellXfs>
  <cellStyles count="6">
    <cellStyle name="Millares" xfId="2" builtinId="3"/>
    <cellStyle name="Millares 2" xfId="1" xr:uid="{00000000-0005-0000-0000-000001000000}"/>
    <cellStyle name="Normal" xfId="0" builtinId="0"/>
    <cellStyle name="Normal 2" xfId="4" xr:uid="{32B0A18A-6503-4B8B-BCF4-4EE41A30D7FD}"/>
    <cellStyle name="Normal 3" xfId="5" xr:uid="{FAC5B873-1BA2-4E2E-94B7-827BE7F72EE6}"/>
    <cellStyle name="Porcentaje" xfId="3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94011-3264-4A53-8E94-30B5A6F31C09}">
  <dimension ref="A1:D33"/>
  <sheetViews>
    <sheetView workbookViewId="0">
      <selection activeCell="E17" sqref="E17"/>
    </sheetView>
  </sheetViews>
  <sheetFormatPr baseColWidth="10" defaultColWidth="10.85546875" defaultRowHeight="15" x14ac:dyDescent="0.25"/>
  <cols>
    <col min="1" max="1" width="15.140625" style="155" customWidth="1"/>
    <col min="2" max="2" width="16.85546875" style="155" customWidth="1"/>
    <col min="3" max="3" width="18.42578125" style="155" customWidth="1"/>
    <col min="4" max="16384" width="10.85546875" style="155"/>
  </cols>
  <sheetData>
    <row r="1" spans="1:4" ht="30" x14ac:dyDescent="0.25">
      <c r="B1" s="159" t="s">
        <v>76</v>
      </c>
      <c r="C1" s="160" t="s">
        <v>75</v>
      </c>
    </row>
    <row r="2" spans="1:4" x14ac:dyDescent="0.25">
      <c r="A2" s="158" t="s">
        <v>74</v>
      </c>
      <c r="B2" s="157">
        <v>1</v>
      </c>
      <c r="C2" s="157">
        <v>94.49</v>
      </c>
      <c r="D2" s="156">
        <v>94.1</v>
      </c>
    </row>
    <row r="3" spans="1:4" x14ac:dyDescent="0.25">
      <c r="A3" s="158" t="s">
        <v>25</v>
      </c>
      <c r="B3" s="157">
        <v>2</v>
      </c>
      <c r="C3" s="161">
        <v>94.5</v>
      </c>
      <c r="D3" s="156">
        <v>94.5</v>
      </c>
    </row>
    <row r="4" spans="1:4" x14ac:dyDescent="0.25">
      <c r="A4" s="158" t="s">
        <v>25</v>
      </c>
      <c r="B4" s="174">
        <v>3</v>
      </c>
      <c r="C4" s="174">
        <v>95.02</v>
      </c>
      <c r="D4" s="156">
        <v>95.02</v>
      </c>
    </row>
    <row r="5" spans="1:4" x14ac:dyDescent="0.25">
      <c r="A5" s="158" t="s">
        <v>25</v>
      </c>
      <c r="B5" s="157">
        <v>4</v>
      </c>
      <c r="C5" s="157">
        <v>94.49</v>
      </c>
      <c r="D5" s="156">
        <v>94.49</v>
      </c>
    </row>
    <row r="6" spans="1:4" x14ac:dyDescent="0.25">
      <c r="A6" s="158" t="s">
        <v>25</v>
      </c>
      <c r="B6" s="157">
        <v>5</v>
      </c>
      <c r="C6" s="379">
        <v>95.01</v>
      </c>
      <c r="D6" s="156">
        <v>85.32</v>
      </c>
    </row>
    <row r="7" spans="1:4" x14ac:dyDescent="0.25">
      <c r="A7" s="158" t="s">
        <v>25</v>
      </c>
      <c r="B7" s="157">
        <v>6</v>
      </c>
      <c r="C7" s="161">
        <v>94.49</v>
      </c>
      <c r="D7" s="156">
        <v>94.49</v>
      </c>
    </row>
    <row r="8" spans="1:4" x14ac:dyDescent="0.25">
      <c r="A8" s="158" t="s">
        <v>25</v>
      </c>
      <c r="B8" s="157">
        <v>7</v>
      </c>
      <c r="C8" s="379">
        <v>95.01</v>
      </c>
      <c r="D8" s="156">
        <v>85.32</v>
      </c>
    </row>
    <row r="9" spans="1:4" x14ac:dyDescent="0.25">
      <c r="A9" s="158" t="s">
        <v>25</v>
      </c>
      <c r="B9" s="157">
        <v>8</v>
      </c>
      <c r="C9" s="161">
        <v>93.31</v>
      </c>
      <c r="D9" s="156">
        <v>93.31</v>
      </c>
    </row>
    <row r="10" spans="1:4" x14ac:dyDescent="0.25">
      <c r="A10" s="158" t="s">
        <v>25</v>
      </c>
      <c r="B10" s="157">
        <v>9</v>
      </c>
      <c r="C10" s="161">
        <v>93.93</v>
      </c>
      <c r="D10" s="156">
        <v>84.14</v>
      </c>
    </row>
    <row r="11" spans="1:4" x14ac:dyDescent="0.25">
      <c r="A11" s="158" t="s">
        <v>25</v>
      </c>
      <c r="B11" s="157">
        <v>10</v>
      </c>
      <c r="C11" s="161">
        <v>94.5</v>
      </c>
    </row>
    <row r="12" spans="1:4" x14ac:dyDescent="0.25">
      <c r="A12" s="158" t="s">
        <v>25</v>
      </c>
      <c r="B12" s="157">
        <v>11</v>
      </c>
      <c r="C12" s="161">
        <v>94.49</v>
      </c>
    </row>
    <row r="13" spans="1:4" x14ac:dyDescent="0.25">
      <c r="A13" s="158" t="s">
        <v>25</v>
      </c>
      <c r="B13" s="157">
        <v>12</v>
      </c>
      <c r="C13" s="161">
        <v>94.49</v>
      </c>
    </row>
    <row r="14" spans="1:4" x14ac:dyDescent="0.25">
      <c r="A14" s="158" t="s">
        <v>25</v>
      </c>
      <c r="B14" s="157">
        <v>13</v>
      </c>
      <c r="C14" s="161">
        <v>93.31</v>
      </c>
    </row>
    <row r="15" spans="1:4" x14ac:dyDescent="0.25">
      <c r="A15" s="158" t="s">
        <v>25</v>
      </c>
      <c r="B15" s="157">
        <v>14</v>
      </c>
      <c r="C15" s="161">
        <v>93.77</v>
      </c>
    </row>
    <row r="16" spans="1:4" x14ac:dyDescent="0.25">
      <c r="A16" s="158" t="s">
        <v>25</v>
      </c>
      <c r="B16" s="157">
        <v>15</v>
      </c>
      <c r="C16" s="379">
        <v>95.01</v>
      </c>
    </row>
    <row r="17" spans="1:4" x14ac:dyDescent="0.25">
      <c r="A17" s="158" t="s">
        <v>25</v>
      </c>
      <c r="B17" s="157">
        <v>16</v>
      </c>
      <c r="C17" s="379">
        <v>95.01</v>
      </c>
    </row>
    <row r="18" spans="1:4" x14ac:dyDescent="0.25">
      <c r="A18" s="158" t="s">
        <v>25</v>
      </c>
      <c r="B18" s="157">
        <v>17</v>
      </c>
      <c r="C18" s="161">
        <v>93.83</v>
      </c>
    </row>
    <row r="19" spans="1:4" x14ac:dyDescent="0.25">
      <c r="A19" s="158" t="s">
        <v>33</v>
      </c>
      <c r="B19" s="157">
        <v>18</v>
      </c>
      <c r="C19" s="161">
        <v>92.59</v>
      </c>
      <c r="D19" s="155">
        <v>92.59</v>
      </c>
    </row>
    <row r="20" spans="1:4" x14ac:dyDescent="0.25">
      <c r="A20" s="158" t="s">
        <v>33</v>
      </c>
      <c r="B20" s="157">
        <v>19</v>
      </c>
      <c r="C20" s="161">
        <v>94.23</v>
      </c>
      <c r="D20" s="155">
        <v>88.44</v>
      </c>
    </row>
    <row r="21" spans="1:4" x14ac:dyDescent="0.25">
      <c r="C21" s="156"/>
    </row>
    <row r="22" spans="1:4" x14ac:dyDescent="0.25">
      <c r="C22" s="156"/>
    </row>
    <row r="23" spans="1:4" x14ac:dyDescent="0.25">
      <c r="C23" s="156"/>
    </row>
    <row r="24" spans="1:4" x14ac:dyDescent="0.25">
      <c r="C24" s="156"/>
    </row>
    <row r="25" spans="1:4" x14ac:dyDescent="0.25">
      <c r="C25" s="156"/>
    </row>
    <row r="26" spans="1:4" x14ac:dyDescent="0.25">
      <c r="C26" s="156"/>
    </row>
    <row r="27" spans="1:4" x14ac:dyDescent="0.25">
      <c r="C27" s="156"/>
    </row>
    <row r="28" spans="1:4" x14ac:dyDescent="0.25">
      <c r="C28" s="156"/>
    </row>
    <row r="29" spans="1:4" x14ac:dyDescent="0.25">
      <c r="C29" s="156"/>
    </row>
    <row r="30" spans="1:4" x14ac:dyDescent="0.25">
      <c r="C30" s="156"/>
    </row>
    <row r="31" spans="1:4" x14ac:dyDescent="0.25">
      <c r="C31" s="156"/>
    </row>
    <row r="32" spans="1:4" x14ac:dyDescent="0.25">
      <c r="C32" s="156"/>
    </row>
    <row r="33" spans="3:3" x14ac:dyDescent="0.25">
      <c r="C33" s="15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45"/>
  <sheetViews>
    <sheetView tabSelected="1" topLeftCell="A7" zoomScale="70" zoomScaleNormal="70" workbookViewId="0">
      <pane xSplit="2" ySplit="4" topLeftCell="E11" activePane="bottomRight" state="frozen"/>
      <selection activeCell="A7" sqref="A7"/>
      <selection pane="topRight" activeCell="C7" sqref="C7"/>
      <selection pane="bottomLeft" activeCell="A9" sqref="A9"/>
      <selection pane="bottomRight" activeCell="E9" sqref="E9:K9"/>
    </sheetView>
  </sheetViews>
  <sheetFormatPr baseColWidth="10" defaultRowHeight="12.75" x14ac:dyDescent="0.2"/>
  <cols>
    <col min="1" max="1" width="32.85546875" customWidth="1"/>
    <col min="2" max="2" width="26.140625" customWidth="1"/>
    <col min="3" max="3" width="29.5703125" customWidth="1"/>
    <col min="4" max="4" width="21.140625" customWidth="1"/>
    <col min="5" max="7" width="16.7109375" customWidth="1"/>
    <col min="8" max="8" width="38.28515625" customWidth="1"/>
    <col min="9" max="10" width="16.7109375" customWidth="1"/>
    <col min="11" max="11" width="26.42578125" customWidth="1"/>
    <col min="12" max="12" width="20.28515625" customWidth="1"/>
  </cols>
  <sheetData>
    <row r="1" spans="1:42" ht="48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42" ht="18" x14ac:dyDescent="0.25">
      <c r="A2" s="418" t="str">
        <f>valoración!A3</f>
        <v>PROPUESTA DE ADJUDICACIÓN DEL EXPEDIENTE S-01350-2022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5"/>
    </row>
    <row r="3" spans="1:42" ht="18" x14ac:dyDescent="0.25">
      <c r="A3" s="418" t="str">
        <f>valoración!A4</f>
        <v>"Servicios CDN"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5"/>
    </row>
    <row r="4" spans="1:42" ht="18" x14ac:dyDescent="0.25">
      <c r="A4" s="418" t="str">
        <f>valoración!A5</f>
        <v>RESUMEN PUNTUACIÓN TÉCNICA Y ECONÓMICA</v>
      </c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5"/>
    </row>
    <row r="5" spans="1:42" x14ac:dyDescent="0.2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42" x14ac:dyDescent="0.2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42" ht="25.5" customHeight="1" x14ac:dyDescent="0.25">
      <c r="A7" s="45"/>
      <c r="B7" s="45"/>
      <c r="C7" s="45"/>
      <c r="D7" s="45"/>
      <c r="E7" s="45"/>
      <c r="F7" s="408"/>
      <c r="G7" s="407"/>
      <c r="H7" s="407"/>
      <c r="I7" s="45"/>
      <c r="J7" s="45"/>
      <c r="K7" s="45"/>
      <c r="L7" s="45"/>
    </row>
    <row r="8" spans="1:42" ht="27" customHeight="1" x14ac:dyDescent="0.25">
      <c r="A8" s="45"/>
      <c r="B8" s="45"/>
      <c r="C8" s="45"/>
      <c r="D8" s="45"/>
      <c r="E8" s="45"/>
      <c r="F8" s="419"/>
      <c r="G8" s="419"/>
      <c r="H8" s="419"/>
      <c r="I8" s="45"/>
      <c r="J8" s="45"/>
      <c r="K8" s="45"/>
      <c r="L8" s="45"/>
    </row>
    <row r="9" spans="1:42" ht="27" customHeight="1" thickBot="1" x14ac:dyDescent="0.25">
      <c r="A9" s="45"/>
      <c r="B9" s="45"/>
      <c r="C9" s="45"/>
      <c r="D9" s="45"/>
      <c r="E9" s="420" t="s">
        <v>35</v>
      </c>
      <c r="F9" s="421"/>
      <c r="G9" s="421"/>
      <c r="H9" s="421"/>
      <c r="I9" s="421"/>
      <c r="J9" s="421"/>
      <c r="K9" s="421"/>
      <c r="L9" s="45"/>
    </row>
    <row r="10" spans="1:42" ht="30.75" thickBot="1" x14ac:dyDescent="0.25">
      <c r="A10" s="15" t="s">
        <v>4</v>
      </c>
      <c r="B10" s="16" t="s">
        <v>5</v>
      </c>
      <c r="C10" s="17" t="s">
        <v>90</v>
      </c>
      <c r="D10" s="18" t="s">
        <v>0</v>
      </c>
      <c r="E10" s="16" t="s">
        <v>15</v>
      </c>
      <c r="F10" s="16" t="s">
        <v>91</v>
      </c>
      <c r="G10" s="17" t="s">
        <v>1</v>
      </c>
      <c r="H10" s="17" t="s">
        <v>16</v>
      </c>
      <c r="I10" s="17" t="s">
        <v>9</v>
      </c>
      <c r="J10" s="17" t="s">
        <v>10</v>
      </c>
      <c r="K10" s="18" t="s">
        <v>11</v>
      </c>
      <c r="L10" s="17" t="s">
        <v>19</v>
      </c>
    </row>
    <row r="11" spans="1:42" ht="77.099999999999994" customHeight="1" x14ac:dyDescent="0.2">
      <c r="A11" s="19" t="s">
        <v>21</v>
      </c>
      <c r="B11" s="245" t="s">
        <v>23</v>
      </c>
      <c r="C11" s="22">
        <v>178838.39999999999</v>
      </c>
      <c r="D11" s="246">
        <v>30</v>
      </c>
      <c r="E11" s="393"/>
      <c r="F11" s="40">
        <v>162801.60000000001</v>
      </c>
      <c r="G11" s="41">
        <v>70</v>
      </c>
      <c r="H11" s="43">
        <v>100</v>
      </c>
      <c r="I11" s="213">
        <v>1</v>
      </c>
      <c r="J11" s="52">
        <v>0.11365279434328891</v>
      </c>
      <c r="K11" s="53">
        <v>11.365279434328892</v>
      </c>
      <c r="L11" s="68">
        <f>100-($F11*100/$C11)</f>
        <v>8.9672016748080949</v>
      </c>
    </row>
    <row r="12" spans="1:42" s="360" customFormat="1" ht="77.099999999999994" customHeight="1" thickBot="1" x14ac:dyDescent="0.25">
      <c r="A12" s="138"/>
      <c r="B12" s="269" t="s">
        <v>79</v>
      </c>
      <c r="C12" s="377">
        <v>178838.39999999999</v>
      </c>
      <c r="D12" s="217" t="s">
        <v>80</v>
      </c>
      <c r="E12" s="257"/>
      <c r="F12" s="257"/>
      <c r="G12" s="257"/>
      <c r="H12" s="257"/>
      <c r="I12" s="257"/>
      <c r="J12" s="257"/>
      <c r="K12" s="361"/>
      <c r="L12" s="36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42" ht="35.1" customHeight="1" thickTop="1" x14ac:dyDescent="0.2">
      <c r="A13" s="411" t="s">
        <v>22</v>
      </c>
      <c r="B13" s="106" t="s">
        <v>95</v>
      </c>
      <c r="C13" s="107">
        <v>36272</v>
      </c>
      <c r="D13" s="108">
        <v>26</v>
      </c>
      <c r="E13" s="110"/>
      <c r="F13" s="111">
        <v>30985</v>
      </c>
      <c r="G13" s="104">
        <v>70</v>
      </c>
      <c r="H13" s="104">
        <v>96</v>
      </c>
      <c r="I13" s="177"/>
      <c r="J13" s="109">
        <v>0</v>
      </c>
      <c r="K13" s="109">
        <v>0</v>
      </c>
      <c r="L13" s="178">
        <f>100-($F13*100/$C13)</f>
        <v>14.575981473312751</v>
      </c>
    </row>
    <row r="14" spans="1:42" s="180" customFormat="1" ht="35.1" customHeight="1" thickBot="1" x14ac:dyDescent="0.25">
      <c r="A14" s="412"/>
      <c r="B14" s="54" t="s">
        <v>25</v>
      </c>
      <c r="C14" s="55">
        <v>36272</v>
      </c>
      <c r="D14" s="56">
        <v>30</v>
      </c>
      <c r="E14" s="57">
        <v>0.02</v>
      </c>
      <c r="F14" s="44">
        <v>32615.967999999997</v>
      </c>
      <c r="G14" s="24">
        <v>66.315386154590939</v>
      </c>
      <c r="H14" s="25">
        <v>96.315386154590939</v>
      </c>
      <c r="I14" s="213">
        <v>1</v>
      </c>
      <c r="J14" s="61">
        <v>2.3051057023658093E-2</v>
      </c>
      <c r="K14" s="62">
        <v>2.2201714585051251</v>
      </c>
      <c r="L14" s="63">
        <f>100-($F14*100/$C14)</f>
        <v>10.079488310542573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 s="180" customFormat="1" ht="35.1" customHeight="1" thickBot="1" x14ac:dyDescent="0.25">
      <c r="A15" s="413"/>
      <c r="B15" s="215" t="s">
        <v>79</v>
      </c>
      <c r="C15" s="255">
        <v>36272</v>
      </c>
      <c r="D15" s="217" t="s">
        <v>81</v>
      </c>
      <c r="E15" s="257"/>
      <c r="F15" s="257"/>
      <c r="G15" s="218"/>
      <c r="H15" s="219"/>
      <c r="I15" s="220"/>
      <c r="J15" s="414"/>
      <c r="K15" s="415"/>
      <c r="L15" s="416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42" ht="35.1" customHeight="1" x14ac:dyDescent="0.2">
      <c r="A16" s="417" t="s">
        <v>26</v>
      </c>
      <c r="B16" s="116" t="s">
        <v>95</v>
      </c>
      <c r="C16" s="117">
        <v>80000</v>
      </c>
      <c r="D16" s="118">
        <v>23</v>
      </c>
      <c r="E16" s="110"/>
      <c r="F16" s="111">
        <v>75960</v>
      </c>
      <c r="G16" s="104">
        <v>57.944444444444443</v>
      </c>
      <c r="H16" s="104">
        <v>80.944444444444443</v>
      </c>
      <c r="I16" s="177"/>
      <c r="J16" s="109">
        <v>0</v>
      </c>
      <c r="K16" s="109">
        <v>0</v>
      </c>
      <c r="L16" s="178">
        <f>100-($F16*100/$C16)</f>
        <v>5.0499999999999972</v>
      </c>
    </row>
    <row r="17" spans="1:42" ht="35.1" customHeight="1" x14ac:dyDescent="0.2">
      <c r="A17" s="412"/>
      <c r="B17" s="42" t="s">
        <v>94</v>
      </c>
      <c r="C17" s="26">
        <v>80000</v>
      </c>
      <c r="D17" s="27">
        <v>17</v>
      </c>
      <c r="E17" s="57"/>
      <c r="F17" s="58">
        <v>76000</v>
      </c>
      <c r="G17" s="59">
        <v>57.901234567901227</v>
      </c>
      <c r="H17" s="59">
        <v>74.901234567901227</v>
      </c>
      <c r="I17" s="60"/>
      <c r="J17" s="62">
        <v>0</v>
      </c>
      <c r="K17" s="62">
        <v>0</v>
      </c>
      <c r="L17" s="63">
        <f>100-($F17*100/$C17)</f>
        <v>5</v>
      </c>
    </row>
    <row r="18" spans="1:42" s="364" customFormat="1" ht="35.1" customHeight="1" x14ac:dyDescent="0.2">
      <c r="A18" s="412"/>
      <c r="B18" s="42" t="s">
        <v>25</v>
      </c>
      <c r="C18" s="26">
        <v>80000</v>
      </c>
      <c r="D18" s="27">
        <v>30</v>
      </c>
      <c r="E18" s="57"/>
      <c r="F18" s="44">
        <v>64800</v>
      </c>
      <c r="G18" s="24">
        <v>70</v>
      </c>
      <c r="H18" s="25">
        <v>100</v>
      </c>
      <c r="I18" s="213">
        <v>1</v>
      </c>
      <c r="J18" s="61">
        <v>5.0840443369338538E-2</v>
      </c>
      <c r="K18" s="62">
        <v>5.0840443369338537</v>
      </c>
      <c r="L18" s="69">
        <f>100-($F18*100/$C18)</f>
        <v>19</v>
      </c>
      <c r="M18"/>
      <c r="N18" s="378"/>
      <c r="O18"/>
      <c r="P18" s="37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42" s="363" customFormat="1" ht="35.1" customHeight="1" x14ac:dyDescent="0.2">
      <c r="A19" s="412"/>
      <c r="B19" s="258" t="s">
        <v>79</v>
      </c>
      <c r="C19" s="343">
        <v>80000</v>
      </c>
      <c r="D19" s="344" t="s">
        <v>81</v>
      </c>
      <c r="E19" s="345"/>
      <c r="F19" s="345"/>
      <c r="G19" s="345"/>
      <c r="H19" s="345"/>
      <c r="I19" s="367"/>
      <c r="J19" s="367"/>
      <c r="K19" s="367"/>
      <c r="L19" s="368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 s="363" customFormat="1" ht="35.1" customHeight="1" thickBot="1" x14ac:dyDescent="0.25">
      <c r="A20" s="413"/>
      <c r="B20" s="269" t="s">
        <v>33</v>
      </c>
      <c r="C20" s="342">
        <v>80000</v>
      </c>
      <c r="D20" s="217" t="s">
        <v>82</v>
      </c>
      <c r="E20" s="257"/>
      <c r="F20" s="257"/>
      <c r="G20" s="257"/>
      <c r="H20" s="257"/>
      <c r="I20" s="361"/>
      <c r="J20" s="361"/>
      <c r="K20" s="361"/>
      <c r="L20" s="362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 s="366" customFormat="1" ht="35.1" customHeight="1" x14ac:dyDescent="0.2">
      <c r="A21" s="417" t="s">
        <v>27</v>
      </c>
      <c r="B21" s="245" t="s">
        <v>95</v>
      </c>
      <c r="C21" s="22">
        <v>40000</v>
      </c>
      <c r="D21" s="246">
        <v>23</v>
      </c>
      <c r="E21" s="49"/>
      <c r="F21" s="40">
        <v>39400</v>
      </c>
      <c r="G21" s="41">
        <v>61.647727272727266</v>
      </c>
      <c r="H21" s="43">
        <v>84.647727272727266</v>
      </c>
      <c r="I21" s="213">
        <v>1</v>
      </c>
      <c r="J21" s="53">
        <v>2.5420221684669269E-2</v>
      </c>
      <c r="K21" s="53">
        <v>2.1517639923761518</v>
      </c>
      <c r="L21" s="365">
        <f>100-($F21*100/$C21)</f>
        <v>1.5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42" s="180" customFormat="1" ht="35.1" customHeight="1" thickBot="1" x14ac:dyDescent="0.25">
      <c r="A22" s="412"/>
      <c r="B22" s="42" t="s">
        <v>25</v>
      </c>
      <c r="C22" s="26">
        <v>40000</v>
      </c>
      <c r="D22" s="27">
        <v>30</v>
      </c>
      <c r="E22" s="57"/>
      <c r="F22" s="58">
        <v>35200</v>
      </c>
      <c r="G22" s="59">
        <v>70</v>
      </c>
      <c r="H22" s="394">
        <v>100</v>
      </c>
      <c r="I22" s="65"/>
      <c r="J22" s="61"/>
      <c r="K22" s="62"/>
      <c r="L22" s="69">
        <f>100-($F22*100/$C22)</f>
        <v>12</v>
      </c>
      <c r="M22"/>
      <c r="N22"/>
      <c r="O22"/>
      <c r="P22" s="378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 s="363" customFormat="1" ht="35.1" customHeight="1" x14ac:dyDescent="0.2">
      <c r="A23" s="412"/>
      <c r="B23" s="258" t="s">
        <v>83</v>
      </c>
      <c r="C23" s="369" t="s">
        <v>81</v>
      </c>
      <c r="D23" s="370"/>
      <c r="E23" s="370"/>
      <c r="F23" s="370"/>
      <c r="G23" s="370"/>
      <c r="H23" s="370"/>
      <c r="I23" s="422"/>
      <c r="J23" s="422"/>
      <c r="K23" s="422"/>
      <c r="L23" s="4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42" s="363" customFormat="1" ht="35.1" customHeight="1" x14ac:dyDescent="0.2">
      <c r="A24" s="412"/>
      <c r="B24" s="287" t="s">
        <v>33</v>
      </c>
      <c r="C24" s="288" t="s">
        <v>82</v>
      </c>
      <c r="D24" s="289"/>
      <c r="E24" s="289"/>
      <c r="F24" s="289"/>
      <c r="G24" s="289"/>
      <c r="H24" s="289"/>
      <c r="I24" s="422"/>
      <c r="J24" s="422"/>
      <c r="K24" s="422"/>
      <c r="L24" s="423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 s="363" customFormat="1" ht="35.1" customHeight="1" thickBot="1" x14ac:dyDescent="0.25">
      <c r="A25" s="413"/>
      <c r="B25" s="371" t="s">
        <v>34</v>
      </c>
      <c r="C25" s="372" t="s">
        <v>82</v>
      </c>
      <c r="D25" s="373"/>
      <c r="E25" s="373"/>
      <c r="F25" s="373"/>
      <c r="G25" s="373"/>
      <c r="H25" s="373"/>
      <c r="I25" s="424"/>
      <c r="J25" s="424"/>
      <c r="K25" s="424"/>
      <c r="L25" s="4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 ht="74.099999999999994" customHeight="1" x14ac:dyDescent="0.2">
      <c r="A26" s="417" t="s">
        <v>28</v>
      </c>
      <c r="B26" s="245" t="s">
        <v>23</v>
      </c>
      <c r="C26" s="22">
        <v>413440</v>
      </c>
      <c r="D26" s="246">
        <v>15</v>
      </c>
      <c r="E26" s="49"/>
      <c r="F26" s="40">
        <v>394240</v>
      </c>
      <c r="G26" s="41">
        <v>70</v>
      </c>
      <c r="H26" s="43">
        <v>85</v>
      </c>
      <c r="I26" s="213">
        <v>1</v>
      </c>
      <c r="J26" s="52">
        <v>0.26274341133274154</v>
      </c>
      <c r="K26" s="53">
        <v>22.333189963283029</v>
      </c>
      <c r="L26" s="365">
        <f>100-($F26*100/$C26)</f>
        <v>4.6439628482972068</v>
      </c>
    </row>
    <row r="27" spans="1:42" ht="74.099999999999994" customHeight="1" thickBot="1" x14ac:dyDescent="0.25">
      <c r="A27" s="413"/>
      <c r="B27" s="215" t="s">
        <v>33</v>
      </c>
      <c r="C27" s="374" t="s">
        <v>84</v>
      </c>
      <c r="D27" s="375"/>
      <c r="E27" s="375"/>
      <c r="F27" s="375"/>
      <c r="G27" s="375"/>
      <c r="H27" s="375"/>
      <c r="I27" s="375"/>
      <c r="J27" s="375"/>
      <c r="K27" s="433"/>
      <c r="L27" s="434"/>
    </row>
    <row r="28" spans="1:42" ht="30.95" customHeight="1" x14ac:dyDescent="0.2">
      <c r="A28" s="417" t="s">
        <v>29</v>
      </c>
      <c r="B28" s="116" t="s">
        <v>25</v>
      </c>
      <c r="C28" s="22">
        <v>116000</v>
      </c>
      <c r="D28" s="246">
        <v>15</v>
      </c>
      <c r="E28" s="49"/>
      <c r="F28" s="50">
        <v>106720</v>
      </c>
      <c r="G28" s="51">
        <v>55.109090909090916</v>
      </c>
      <c r="H28" s="51">
        <v>70.109090909090924</v>
      </c>
      <c r="I28" s="64"/>
      <c r="J28" s="53">
        <v>0</v>
      </c>
      <c r="K28" s="53">
        <v>0</v>
      </c>
      <c r="L28" s="365">
        <f t="shared" ref="L28:L38" si="0">100-($F28*100/$C28)</f>
        <v>8</v>
      </c>
    </row>
    <row r="29" spans="1:42" s="180" customFormat="1" ht="36.6" customHeight="1" thickBot="1" x14ac:dyDescent="0.25">
      <c r="A29" s="412"/>
      <c r="B29" s="181" t="s">
        <v>33</v>
      </c>
      <c r="C29" s="240">
        <v>116000</v>
      </c>
      <c r="D29" s="241">
        <v>17</v>
      </c>
      <c r="E29" s="182"/>
      <c r="F29" s="189">
        <v>88000</v>
      </c>
      <c r="G29" s="190">
        <v>70</v>
      </c>
      <c r="H29" s="191">
        <v>87</v>
      </c>
      <c r="I29" s="213">
        <v>1</v>
      </c>
      <c r="J29" s="395">
        <v>7.3718642885540878E-2</v>
      </c>
      <c r="K29" s="66">
        <v>6.4135219310420561</v>
      </c>
      <c r="L29" s="187">
        <f t="shared" si="0"/>
        <v>24.137931034482762</v>
      </c>
      <c r="M29"/>
      <c r="N29" s="378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 s="363" customFormat="1" ht="36.6" customHeight="1" thickBot="1" x14ac:dyDescent="0.25">
      <c r="A30" s="413"/>
      <c r="B30" s="269" t="s">
        <v>34</v>
      </c>
      <c r="C30" s="301" t="s">
        <v>85</v>
      </c>
      <c r="D30" s="302"/>
      <c r="E30" s="302"/>
      <c r="F30" s="302"/>
      <c r="G30" s="324"/>
      <c r="H30" s="426"/>
      <c r="I30" s="427"/>
      <c r="J30" s="427"/>
      <c r="K30" s="427"/>
      <c r="L30" s="428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</row>
    <row r="31" spans="1:42" ht="31.5" customHeight="1" x14ac:dyDescent="0.2">
      <c r="A31" s="417" t="s">
        <v>30</v>
      </c>
      <c r="B31" s="116" t="s">
        <v>25</v>
      </c>
      <c r="C31" s="22">
        <v>411400</v>
      </c>
      <c r="D31" s="246">
        <v>30</v>
      </c>
      <c r="E31" s="49">
        <v>0.03</v>
      </c>
      <c r="F31" s="40">
        <v>269364.14999999997</v>
      </c>
      <c r="G31" s="41">
        <v>70</v>
      </c>
      <c r="H31" s="43">
        <v>100</v>
      </c>
      <c r="I31" s="213">
        <v>1</v>
      </c>
      <c r="J31" s="52">
        <v>0.26144698002682343</v>
      </c>
      <c r="K31" s="53">
        <v>26.144698002682343</v>
      </c>
      <c r="L31" s="365">
        <f t="shared" si="0"/>
        <v>34.525000000000006</v>
      </c>
    </row>
    <row r="32" spans="1:42" ht="29.1" customHeight="1" x14ac:dyDescent="0.2">
      <c r="A32" s="412"/>
      <c r="B32" s="42" t="s">
        <v>33</v>
      </c>
      <c r="C32" s="26">
        <v>411400</v>
      </c>
      <c r="D32" s="27">
        <v>25</v>
      </c>
      <c r="E32" s="57"/>
      <c r="F32" s="58">
        <v>292600</v>
      </c>
      <c r="G32" s="59">
        <v>63.961670474708676</v>
      </c>
      <c r="H32" s="59">
        <v>88.961670474708683</v>
      </c>
      <c r="I32" s="60"/>
      <c r="J32" s="62">
        <v>0</v>
      </c>
      <c r="K32" s="62">
        <v>0</v>
      </c>
      <c r="L32" s="63">
        <f t="shared" si="0"/>
        <v>28.877005347593581</v>
      </c>
    </row>
    <row r="33" spans="1:42" s="180" customFormat="1" ht="84.95" customHeight="1" thickBot="1" x14ac:dyDescent="0.25">
      <c r="A33" s="413"/>
      <c r="B33" s="181" t="s">
        <v>23</v>
      </c>
      <c r="C33" s="240">
        <v>411400</v>
      </c>
      <c r="D33" s="241">
        <v>20</v>
      </c>
      <c r="E33" s="182"/>
      <c r="F33" s="183">
        <v>385000</v>
      </c>
      <c r="G33" s="184">
        <v>39.949566414090349</v>
      </c>
      <c r="H33" s="184">
        <v>59.949566414090349</v>
      </c>
      <c r="I33" s="185"/>
      <c r="J33" s="186"/>
      <c r="K33" s="66"/>
      <c r="L33" s="187">
        <f t="shared" si="0"/>
        <v>6.417112299465245</v>
      </c>
      <c r="M33"/>
      <c r="N33" s="378">
        <f>H33+H32</f>
        <v>148.91123688879904</v>
      </c>
      <c r="O33">
        <f>N33/2</f>
        <v>74.455618444399519</v>
      </c>
      <c r="P33" s="378">
        <f>H31-O33</f>
        <v>25.544381555600481</v>
      </c>
      <c r="Q33" s="378"/>
      <c r="R33"/>
      <c r="S33" s="378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</row>
    <row r="34" spans="1:42" ht="45.95" customHeight="1" x14ac:dyDescent="0.2">
      <c r="A34" s="417" t="s">
        <v>31</v>
      </c>
      <c r="B34" s="245" t="s">
        <v>25</v>
      </c>
      <c r="C34" s="22">
        <v>278400</v>
      </c>
      <c r="D34" s="246">
        <v>30</v>
      </c>
      <c r="E34" s="49"/>
      <c r="F34" s="50">
        <v>174000</v>
      </c>
      <c r="G34" s="51">
        <v>67.083333333333329</v>
      </c>
      <c r="H34" s="396">
        <v>97.083333333333329</v>
      </c>
      <c r="I34" s="64"/>
      <c r="J34" s="52"/>
      <c r="K34" s="53"/>
      <c r="L34" s="365">
        <f t="shared" si="0"/>
        <v>37.5</v>
      </c>
    </row>
    <row r="35" spans="1:42" s="180" customFormat="1" ht="51.6" customHeight="1" thickBot="1" x14ac:dyDescent="0.25">
      <c r="A35" s="412"/>
      <c r="B35" s="116" t="s">
        <v>33</v>
      </c>
      <c r="C35" s="117">
        <v>278400</v>
      </c>
      <c r="D35" s="118">
        <v>25</v>
      </c>
      <c r="E35" s="110"/>
      <c r="F35" s="101">
        <v>167040</v>
      </c>
      <c r="G35" s="102">
        <v>70</v>
      </c>
      <c r="H35" s="193">
        <v>95</v>
      </c>
      <c r="I35" s="213">
        <v>1</v>
      </c>
      <c r="J35" s="109">
        <v>0.17692474292529811</v>
      </c>
      <c r="K35" s="109">
        <v>16.80785057790332</v>
      </c>
      <c r="L35" s="178">
        <f t="shared" si="0"/>
        <v>40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</row>
    <row r="36" spans="1:42" s="363" customFormat="1" ht="51.6" customHeight="1" thickBot="1" x14ac:dyDescent="0.25">
      <c r="A36" s="413"/>
      <c r="B36" s="215" t="s">
        <v>34</v>
      </c>
      <c r="C36" s="374" t="s">
        <v>85</v>
      </c>
      <c r="D36" s="375"/>
      <c r="E36" s="375"/>
      <c r="F36" s="375"/>
      <c r="G36" s="376"/>
      <c r="H36" s="429"/>
      <c r="I36" s="430"/>
      <c r="J36" s="430"/>
      <c r="K36" s="430"/>
      <c r="L36" s="431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</row>
    <row r="37" spans="1:42" ht="45" customHeight="1" x14ac:dyDescent="0.2">
      <c r="A37" s="417" t="s">
        <v>32</v>
      </c>
      <c r="B37" s="116" t="s">
        <v>34</v>
      </c>
      <c r="C37" s="22">
        <v>19200</v>
      </c>
      <c r="D37" s="246">
        <v>30</v>
      </c>
      <c r="E37" s="49"/>
      <c r="F37" s="40">
        <v>16320</v>
      </c>
      <c r="G37" s="41">
        <v>70</v>
      </c>
      <c r="H37" s="43">
        <v>100</v>
      </c>
      <c r="I37" s="213">
        <v>1</v>
      </c>
      <c r="J37" s="52">
        <v>1.2201706408641249E-2</v>
      </c>
      <c r="K37" s="53">
        <v>1.2201706408641249</v>
      </c>
      <c r="L37" s="365">
        <f t="shared" si="0"/>
        <v>15</v>
      </c>
    </row>
    <row r="38" spans="1:42" ht="75.75" thickBot="1" x14ac:dyDescent="0.25">
      <c r="A38" s="432"/>
      <c r="B38" s="128" t="s">
        <v>23</v>
      </c>
      <c r="C38" s="140">
        <v>19200</v>
      </c>
      <c r="D38" s="141">
        <v>30</v>
      </c>
      <c r="E38" s="182"/>
      <c r="F38" s="183">
        <v>19200</v>
      </c>
      <c r="G38" s="184">
        <v>57.647058823529406</v>
      </c>
      <c r="H38" s="184">
        <v>87.647058823529406</v>
      </c>
      <c r="I38" s="185"/>
      <c r="J38" s="66"/>
      <c r="K38" s="66"/>
      <c r="L38" s="187">
        <f t="shared" si="0"/>
        <v>0</v>
      </c>
      <c r="O38" s="378"/>
      <c r="P38" s="378"/>
    </row>
    <row r="39" spans="1:42" ht="31.5" thickTop="1" thickBot="1" x14ac:dyDescent="0.25">
      <c r="A39" s="9"/>
      <c r="B39" s="151" t="s">
        <v>12</v>
      </c>
      <c r="C39" s="152">
        <f>C11+C13+C16+C21+C26+C28+C31+C34+C37</f>
        <v>1573550.4</v>
      </c>
      <c r="D39" s="10"/>
      <c r="E39" s="45"/>
      <c r="F39" s="45"/>
      <c r="G39" s="45"/>
      <c r="H39" s="45"/>
      <c r="I39" s="45"/>
      <c r="J39" s="405" t="s">
        <v>13</v>
      </c>
      <c r="K39" s="406">
        <f>K11+K14+K18+K21+K26+K29+K31+K35+K37</f>
        <v>93.740690337918906</v>
      </c>
      <c r="L39" s="45"/>
    </row>
    <row r="40" spans="1:42" x14ac:dyDescent="0.2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</row>
    <row r="41" spans="1:42" x14ac:dyDescent="0.2">
      <c r="A41" s="45" t="s">
        <v>96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</row>
    <row r="42" spans="1:42" ht="15.6" customHeight="1" x14ac:dyDescent="0.2">
      <c r="A42" s="45"/>
      <c r="B42" s="45"/>
      <c r="C42" s="45"/>
      <c r="D42" s="45"/>
      <c r="E42" s="45"/>
      <c r="F42" s="45"/>
      <c r="G42" s="192"/>
      <c r="H42" s="45"/>
      <c r="I42" s="45"/>
      <c r="J42" s="45"/>
      <c r="K42" s="45"/>
      <c r="L42" s="45"/>
    </row>
    <row r="43" spans="1:42" ht="14.25" x14ac:dyDescent="0.2">
      <c r="A43" s="67" t="s">
        <v>2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</row>
    <row r="44" spans="1:42" ht="14.25" x14ac:dyDescent="0.2">
      <c r="A44" s="67" t="s">
        <v>88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</row>
    <row r="45" spans="1:42" ht="15.6" customHeight="1" x14ac:dyDescent="0.2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</row>
  </sheetData>
  <mergeCells count="20">
    <mergeCell ref="H30:L30"/>
    <mergeCell ref="A34:A36"/>
    <mergeCell ref="H36:L36"/>
    <mergeCell ref="A37:A38"/>
    <mergeCell ref="K27:L27"/>
    <mergeCell ref="A31:A33"/>
    <mergeCell ref="A28:A30"/>
    <mergeCell ref="A21:A25"/>
    <mergeCell ref="I23:L23"/>
    <mergeCell ref="I24:L24"/>
    <mergeCell ref="I25:L25"/>
    <mergeCell ref="A26:A27"/>
    <mergeCell ref="A13:A15"/>
    <mergeCell ref="J15:L15"/>
    <mergeCell ref="A16:A20"/>
    <mergeCell ref="A2:K2"/>
    <mergeCell ref="A3:K3"/>
    <mergeCell ref="A4:K4"/>
    <mergeCell ref="F8:H8"/>
    <mergeCell ref="E9:K9"/>
  </mergeCells>
  <printOptions horizontalCentered="1"/>
  <pageMargins left="0.51181102362204722" right="0.51181102362204722" top="0.74803149606299213" bottom="0.74803149606299213" header="0.31496062992125984" footer="0.31496062992125984"/>
  <pageSetup paperSize="9" scale="3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K53"/>
  <sheetViews>
    <sheetView showGridLines="0" showZeros="0" topLeftCell="A4" zoomScale="60" zoomScaleNormal="60" workbookViewId="0">
      <pane xSplit="2" ySplit="5" topLeftCell="C30" activePane="bottomRight" state="frozen"/>
      <selection activeCell="A4" sqref="A4"/>
      <selection pane="topRight" activeCell="C4" sqref="C4"/>
      <selection pane="bottomLeft" activeCell="A9" sqref="A9"/>
      <selection pane="bottomRight" activeCell="E54" sqref="E54"/>
    </sheetView>
  </sheetViews>
  <sheetFormatPr baseColWidth="10" defaultColWidth="11.42578125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80" width="16.7109375" style="10" customWidth="1"/>
    <col min="81" max="16384" width="11.42578125" style="10"/>
  </cols>
  <sheetData>
    <row r="1" spans="1:115" hidden="1" x14ac:dyDescent="0.2">
      <c r="CE1" s="12" t="s">
        <v>6</v>
      </c>
    </row>
    <row r="2" spans="1:115" s="3" customFormat="1" ht="48" hidden="1" customHeight="1" x14ac:dyDescent="0.15">
      <c r="A2" s="2"/>
      <c r="D2" s="4"/>
      <c r="E2" s="4"/>
      <c r="F2" s="4"/>
      <c r="G2" s="4"/>
      <c r="H2" s="5"/>
      <c r="M2" s="11"/>
      <c r="S2" s="4"/>
      <c r="T2" s="4"/>
      <c r="U2" s="4"/>
      <c r="V2" s="5"/>
      <c r="AA2" s="11"/>
      <c r="AH2" s="11"/>
      <c r="AO2" s="11"/>
      <c r="AV2" s="11"/>
      <c r="BC2" s="11"/>
      <c r="BJ2" s="11"/>
      <c r="BQ2" s="11"/>
      <c r="BX2" s="11"/>
      <c r="CE2" s="13" t="s">
        <v>18</v>
      </c>
      <c r="CF2" s="14">
        <v>70</v>
      </c>
    </row>
    <row r="3" spans="1:115" s="3" customFormat="1" ht="22.5" hidden="1" customHeight="1" x14ac:dyDescent="0.15">
      <c r="A3" s="438" t="s">
        <v>20</v>
      </c>
      <c r="B3" s="438"/>
      <c r="C3" s="438"/>
      <c r="D3" s="438"/>
      <c r="E3" s="438"/>
      <c r="F3" s="438"/>
      <c r="G3" s="438"/>
      <c r="H3" s="438"/>
      <c r="I3" s="438"/>
      <c r="J3" s="438"/>
      <c r="K3" s="438"/>
      <c r="L3" s="438"/>
      <c r="M3" s="438"/>
      <c r="N3" s="438"/>
      <c r="O3" s="438"/>
      <c r="P3" s="438"/>
      <c r="Q3" s="438"/>
      <c r="R3" s="438"/>
      <c r="S3" s="438"/>
      <c r="T3" s="438"/>
      <c r="U3" s="438"/>
      <c r="V3" s="438"/>
      <c r="W3" s="438"/>
      <c r="X3" s="438"/>
      <c r="Y3" s="438"/>
      <c r="Z3" s="438"/>
      <c r="AA3" s="438"/>
      <c r="AB3" s="438"/>
      <c r="AC3" s="438"/>
      <c r="AD3" s="438"/>
      <c r="AE3" s="438"/>
      <c r="AF3" s="71"/>
      <c r="AG3" s="71"/>
      <c r="AH3" s="71"/>
      <c r="AI3" s="71"/>
      <c r="AJ3" s="71"/>
      <c r="AK3" s="71"/>
      <c r="AL3" s="71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E3" s="31" t="s">
        <v>8</v>
      </c>
    </row>
    <row r="4" spans="1:115" s="3" customFormat="1" ht="28.5" customHeight="1" x14ac:dyDescent="0.15">
      <c r="A4" s="438" t="s">
        <v>73</v>
      </c>
      <c r="B4" s="438"/>
      <c r="C4" s="438"/>
      <c r="D4" s="438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438"/>
      <c r="S4" s="438"/>
      <c r="T4" s="438"/>
      <c r="U4" s="438"/>
      <c r="V4" s="438"/>
      <c r="W4" s="438"/>
      <c r="X4" s="438"/>
      <c r="Y4" s="438"/>
      <c r="Z4" s="438"/>
      <c r="AA4" s="438"/>
      <c r="AB4" s="438"/>
      <c r="AC4" s="438"/>
      <c r="AD4" s="438"/>
      <c r="AE4" s="438"/>
      <c r="AF4" s="71"/>
      <c r="AG4" s="71"/>
      <c r="AH4" s="71"/>
      <c r="AI4" s="71"/>
      <c r="AJ4" s="71"/>
      <c r="AK4" s="71"/>
      <c r="AL4" s="71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  <c r="BW4" s="72"/>
      <c r="BX4" s="72"/>
      <c r="BY4" s="72"/>
      <c r="BZ4" s="72"/>
      <c r="CA4" s="72"/>
      <c r="CB4" s="72"/>
    </row>
    <row r="5" spans="1:115" s="3" customFormat="1" ht="28.5" customHeight="1" x14ac:dyDescent="0.15">
      <c r="A5" s="438" t="s">
        <v>3</v>
      </c>
      <c r="B5" s="438"/>
      <c r="C5" s="438"/>
      <c r="D5" s="438"/>
      <c r="E5" s="438"/>
      <c r="F5" s="438"/>
      <c r="G5" s="438"/>
      <c r="H5" s="438"/>
      <c r="I5" s="438"/>
      <c r="J5" s="438"/>
      <c r="K5" s="438"/>
      <c r="L5" s="438"/>
      <c r="M5" s="438"/>
      <c r="N5" s="438"/>
      <c r="O5" s="438"/>
      <c r="P5" s="438"/>
      <c r="Q5" s="438"/>
      <c r="R5" s="438"/>
      <c r="S5" s="438"/>
      <c r="T5" s="438"/>
      <c r="U5" s="438"/>
      <c r="V5" s="438"/>
      <c r="W5" s="438"/>
      <c r="X5" s="438"/>
      <c r="Y5" s="438"/>
      <c r="Z5" s="438"/>
      <c r="AA5" s="438"/>
      <c r="AB5" s="438"/>
      <c r="AC5" s="438"/>
      <c r="AD5" s="438"/>
      <c r="AE5" s="438"/>
      <c r="AF5" s="71"/>
      <c r="AG5" s="71"/>
      <c r="AH5" s="71"/>
      <c r="AI5" s="71"/>
      <c r="AJ5" s="71"/>
      <c r="AK5" s="71"/>
      <c r="AL5" s="71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</row>
    <row r="6" spans="1:115" s="3" customFormat="1" ht="24.6" customHeight="1" thickBot="1" x14ac:dyDescent="0.2">
      <c r="A6" s="30"/>
      <c r="B6" s="30"/>
      <c r="C6" s="30"/>
      <c r="D6" s="30"/>
      <c r="E6" s="30"/>
      <c r="F6" s="30"/>
      <c r="G6" s="30"/>
      <c r="H6" s="4"/>
      <c r="S6" s="71"/>
      <c r="T6" s="71"/>
      <c r="U6" s="71"/>
      <c r="V6" s="4"/>
    </row>
    <row r="7" spans="1:115" s="3" customFormat="1" ht="24.75" customHeight="1" thickBot="1" x14ac:dyDescent="0.3">
      <c r="A7" s="2"/>
      <c r="B7" s="6"/>
      <c r="C7" s="7"/>
      <c r="D7" s="7"/>
      <c r="E7" s="439" t="s">
        <v>14</v>
      </c>
      <c r="F7" s="440"/>
      <c r="G7" s="440"/>
      <c r="H7" s="440"/>
      <c r="I7" s="440"/>
      <c r="J7" s="441"/>
      <c r="K7" s="435" t="s">
        <v>35</v>
      </c>
      <c r="L7" s="436"/>
      <c r="M7" s="436"/>
      <c r="N7" s="436"/>
      <c r="O7" s="436"/>
      <c r="P7" s="436"/>
      <c r="Q7" s="437"/>
      <c r="R7" s="70"/>
      <c r="S7" s="439" t="s">
        <v>65</v>
      </c>
      <c r="T7" s="440"/>
      <c r="U7" s="440"/>
      <c r="V7" s="440"/>
      <c r="W7" s="440"/>
      <c r="X7" s="441"/>
      <c r="Y7" s="435" t="str">
        <f>'DTº OFERTAS CONJUNTAS'!J8</f>
        <v>Alternativa 4: oferta conjunta "CROSSPOINT" por dos lotes (1% lote 3 y 3% lote 7)</v>
      </c>
      <c r="Z7" s="436"/>
      <c r="AA7" s="436"/>
      <c r="AB7" s="436"/>
      <c r="AC7" s="436"/>
      <c r="AD7" s="436"/>
      <c r="AE7" s="437"/>
      <c r="AF7" s="435" t="str">
        <f>'DTº OFERTAS CONJUNTAS'!J9</f>
        <v>Alternativa 5: oferta conjunta "CROSSPOINT" por dos lotes (1% lote 3 y 5% lote 8)</v>
      </c>
      <c r="AG7" s="436"/>
      <c r="AH7" s="436"/>
      <c r="AI7" s="436"/>
      <c r="AJ7" s="436"/>
      <c r="AK7" s="436"/>
      <c r="AL7" s="437"/>
      <c r="AM7" s="435" t="s">
        <v>69</v>
      </c>
      <c r="AN7" s="436"/>
      <c r="AO7" s="436"/>
      <c r="AP7" s="436"/>
      <c r="AQ7" s="436"/>
      <c r="AR7" s="436"/>
      <c r="AS7" s="437"/>
      <c r="AT7" s="435" t="s">
        <v>70</v>
      </c>
      <c r="AU7" s="436"/>
      <c r="AV7" s="436"/>
      <c r="AW7" s="436"/>
      <c r="AX7" s="436"/>
      <c r="AY7" s="436"/>
      <c r="AZ7" s="437"/>
      <c r="BA7" s="435" t="s">
        <v>71</v>
      </c>
      <c r="BB7" s="436"/>
      <c r="BC7" s="436"/>
      <c r="BD7" s="436"/>
      <c r="BE7" s="436"/>
      <c r="BF7" s="436"/>
      <c r="BG7" s="437"/>
      <c r="BH7" s="435" t="s">
        <v>72</v>
      </c>
      <c r="BI7" s="436"/>
      <c r="BJ7" s="436"/>
      <c r="BK7" s="436"/>
      <c r="BL7" s="436"/>
      <c r="BM7" s="436"/>
      <c r="BN7" s="437"/>
      <c r="BO7" s="435" t="s">
        <v>86</v>
      </c>
      <c r="BP7" s="436"/>
      <c r="BQ7" s="436"/>
      <c r="BR7" s="436"/>
      <c r="BS7" s="436"/>
      <c r="BT7" s="436"/>
      <c r="BU7" s="437"/>
      <c r="BV7" s="435" t="s">
        <v>87</v>
      </c>
      <c r="BW7" s="436"/>
      <c r="BX7" s="436"/>
      <c r="BY7" s="436"/>
      <c r="BZ7" s="436"/>
      <c r="CA7" s="436"/>
      <c r="CB7" s="437"/>
    </row>
    <row r="8" spans="1:115" s="8" customFormat="1" ht="60.75" thickBot="1" x14ac:dyDescent="0.25">
      <c r="A8" s="15" t="s">
        <v>4</v>
      </c>
      <c r="B8" s="16" t="s">
        <v>5</v>
      </c>
      <c r="C8" s="17" t="s">
        <v>78</v>
      </c>
      <c r="D8" s="18" t="s">
        <v>0</v>
      </c>
      <c r="E8" s="16" t="s">
        <v>24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17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  <c r="R8" s="16" t="s">
        <v>15</v>
      </c>
      <c r="S8" s="16" t="s">
        <v>24</v>
      </c>
      <c r="T8" s="17" t="s">
        <v>1</v>
      </c>
      <c r="U8" s="17" t="s">
        <v>7</v>
      </c>
      <c r="V8" s="17" t="s">
        <v>9</v>
      </c>
      <c r="W8" s="17" t="s">
        <v>10</v>
      </c>
      <c r="X8" s="18" t="s">
        <v>11</v>
      </c>
      <c r="Y8" s="16" t="s">
        <v>15</v>
      </c>
      <c r="Z8" s="16" t="s">
        <v>17</v>
      </c>
      <c r="AA8" s="17" t="s">
        <v>1</v>
      </c>
      <c r="AB8" s="17" t="s">
        <v>16</v>
      </c>
      <c r="AC8" s="17" t="s">
        <v>9</v>
      </c>
      <c r="AD8" s="17" t="s">
        <v>10</v>
      </c>
      <c r="AE8" s="18" t="s">
        <v>11</v>
      </c>
      <c r="AF8" s="16" t="s">
        <v>15</v>
      </c>
      <c r="AG8" s="16" t="s">
        <v>17</v>
      </c>
      <c r="AH8" s="17" t="s">
        <v>1</v>
      </c>
      <c r="AI8" s="17" t="s">
        <v>16</v>
      </c>
      <c r="AJ8" s="17" t="s">
        <v>9</v>
      </c>
      <c r="AK8" s="17" t="s">
        <v>10</v>
      </c>
      <c r="AL8" s="18" t="s">
        <v>11</v>
      </c>
      <c r="AM8" s="16" t="s">
        <v>15</v>
      </c>
      <c r="AN8" s="16" t="s">
        <v>17</v>
      </c>
      <c r="AO8" s="17" t="s">
        <v>1</v>
      </c>
      <c r="AP8" s="17" t="s">
        <v>16</v>
      </c>
      <c r="AQ8" s="17" t="s">
        <v>9</v>
      </c>
      <c r="AR8" s="17" t="s">
        <v>10</v>
      </c>
      <c r="AS8" s="18" t="s">
        <v>11</v>
      </c>
      <c r="AT8" s="16" t="s">
        <v>15</v>
      </c>
      <c r="AU8" s="16" t="s">
        <v>17</v>
      </c>
      <c r="AV8" s="17" t="s">
        <v>1</v>
      </c>
      <c r="AW8" s="17" t="s">
        <v>16</v>
      </c>
      <c r="AX8" s="17" t="s">
        <v>9</v>
      </c>
      <c r="AY8" s="17" t="s">
        <v>10</v>
      </c>
      <c r="AZ8" s="18" t="s">
        <v>11</v>
      </c>
      <c r="BA8" s="16" t="s">
        <v>15</v>
      </c>
      <c r="BB8" s="16" t="s">
        <v>17</v>
      </c>
      <c r="BC8" s="17" t="s">
        <v>1</v>
      </c>
      <c r="BD8" s="17" t="s">
        <v>16</v>
      </c>
      <c r="BE8" s="17" t="s">
        <v>9</v>
      </c>
      <c r="BF8" s="17" t="s">
        <v>10</v>
      </c>
      <c r="BG8" s="18" t="s">
        <v>11</v>
      </c>
      <c r="BH8" s="16" t="s">
        <v>15</v>
      </c>
      <c r="BI8" s="16" t="s">
        <v>17</v>
      </c>
      <c r="BJ8" s="17" t="s">
        <v>1</v>
      </c>
      <c r="BK8" s="17" t="s">
        <v>16</v>
      </c>
      <c r="BL8" s="17" t="s">
        <v>9</v>
      </c>
      <c r="BM8" s="17" t="s">
        <v>10</v>
      </c>
      <c r="BN8" s="18" t="s">
        <v>11</v>
      </c>
      <c r="BO8" s="16" t="s">
        <v>15</v>
      </c>
      <c r="BP8" s="16" t="s">
        <v>17</v>
      </c>
      <c r="BQ8" s="17" t="s">
        <v>1</v>
      </c>
      <c r="BR8" s="17" t="s">
        <v>16</v>
      </c>
      <c r="BS8" s="17" t="s">
        <v>9</v>
      </c>
      <c r="BT8" s="17" t="s">
        <v>10</v>
      </c>
      <c r="BU8" s="18" t="s">
        <v>11</v>
      </c>
      <c r="BV8" s="16" t="s">
        <v>15</v>
      </c>
      <c r="BW8" s="16" t="s">
        <v>17</v>
      </c>
      <c r="BX8" s="17" t="s">
        <v>1</v>
      </c>
      <c r="BY8" s="17" t="s">
        <v>16</v>
      </c>
      <c r="BZ8" s="17" t="s">
        <v>9</v>
      </c>
      <c r="CA8" s="17" t="s">
        <v>10</v>
      </c>
      <c r="CB8" s="18" t="s">
        <v>11</v>
      </c>
      <c r="CC8" s="10"/>
      <c r="CD8" s="10"/>
      <c r="CE8" s="10"/>
    </row>
    <row r="9" spans="1:115" s="115" customFormat="1" ht="81" customHeight="1" thickBot="1" x14ac:dyDescent="0.2">
      <c r="A9" s="443" t="s">
        <v>21</v>
      </c>
      <c r="B9" s="245" t="s">
        <v>23</v>
      </c>
      <c r="C9" s="22">
        <v>178838.39999999999</v>
      </c>
      <c r="D9" s="246">
        <v>30</v>
      </c>
      <c r="E9" s="247">
        <v>162801.60000000001</v>
      </c>
      <c r="F9" s="51">
        <f>$CF$2*(2-E9/MIN(E$9:E$9))</f>
        <v>70</v>
      </c>
      <c r="G9" s="51">
        <f>$D$9+F9</f>
        <v>100</v>
      </c>
      <c r="H9" s="248">
        <v>1</v>
      </c>
      <c r="I9" s="249">
        <f>+$C9/$C$37*H9</f>
        <v>0.11365279434328891</v>
      </c>
      <c r="J9" s="250">
        <f t="shared" ref="J9:J36" si="0">+G9*I9</f>
        <v>11.365279434328892</v>
      </c>
      <c r="K9" s="251"/>
      <c r="L9" s="309">
        <v>162801.60000000001</v>
      </c>
      <c r="M9" s="41">
        <f>$CF$2*(2-L9/MIN(L$9:L$9))</f>
        <v>70</v>
      </c>
      <c r="N9" s="41">
        <f>$D9+M9</f>
        <v>100</v>
      </c>
      <c r="O9" s="380">
        <v>1</v>
      </c>
      <c r="P9" s="249">
        <f>+$C9/$C$37*O9</f>
        <v>0.11365279434328891</v>
      </c>
      <c r="Q9" s="250">
        <f>+N9*P9</f>
        <v>11.365279434328892</v>
      </c>
      <c r="R9" s="251"/>
      <c r="S9" s="247">
        <v>162801.60000000001</v>
      </c>
      <c r="T9" s="51">
        <f>$CF$2*(2-S9/MIN(S$9:S$9))</f>
        <v>70</v>
      </c>
      <c r="U9" s="51">
        <f>$D9+T9</f>
        <v>100</v>
      </c>
      <c r="V9" s="248">
        <v>1</v>
      </c>
      <c r="W9" s="249">
        <f>+$C9/$C$37*V9</f>
        <v>0.11365279434328891</v>
      </c>
      <c r="X9" s="250">
        <f>+U9*W9</f>
        <v>11.365279434328892</v>
      </c>
      <c r="Y9" s="251"/>
      <c r="Z9" s="247">
        <v>162801.60000000001</v>
      </c>
      <c r="AA9" s="23">
        <f>$CF$2*(2-Z9/MIN(Z$9:Z$9))</f>
        <v>70</v>
      </c>
      <c r="AB9" s="23">
        <f>$D9+AA9</f>
        <v>100</v>
      </c>
      <c r="AC9" s="310">
        <v>1</v>
      </c>
      <c r="AD9" s="249">
        <f>+$C9/$C$37*AC9</f>
        <v>0.11365279434328891</v>
      </c>
      <c r="AE9" s="250">
        <f t="shared" ref="AE9:AE11" si="1">+AB9*AD9</f>
        <v>11.365279434328892</v>
      </c>
      <c r="AF9" s="251"/>
      <c r="AG9" s="247">
        <v>162801.60000000001</v>
      </c>
      <c r="AH9" s="23">
        <f>$CF$2*(2-AG9/MIN(AG$9:AG$9))</f>
        <v>70</v>
      </c>
      <c r="AI9" s="23">
        <f>$D9+AH9</f>
        <v>100</v>
      </c>
      <c r="AJ9" s="206">
        <v>1</v>
      </c>
      <c r="AK9" s="249">
        <f>+$C9/$C$37*AJ9</f>
        <v>0.11365279434328891</v>
      </c>
      <c r="AL9" s="250">
        <f t="shared" ref="AL9:AL11" si="2">+AI9*AK9</f>
        <v>11.365279434328892</v>
      </c>
      <c r="AM9" s="251"/>
      <c r="AN9" s="204">
        <v>162801.60000000001</v>
      </c>
      <c r="AO9" s="51">
        <f>$CF$2*(2-AN9/MIN(AN$9:AN$9))</f>
        <v>70</v>
      </c>
      <c r="AP9" s="51">
        <f>$D9+AO9</f>
        <v>100</v>
      </c>
      <c r="AQ9" s="206">
        <v>1</v>
      </c>
      <c r="AR9" s="249">
        <f>+$C9/$C$37*AQ9</f>
        <v>0.11365279434328891</v>
      </c>
      <c r="AS9" s="250">
        <f t="shared" ref="AS9:AS11" si="3">+AP9*AR9</f>
        <v>11.365279434328892</v>
      </c>
      <c r="AT9" s="251"/>
      <c r="AU9" s="204">
        <v>162801.60000000001</v>
      </c>
      <c r="AV9" s="51">
        <f>$CF$2*(2-AU9/MIN(AU$9:AU$9))</f>
        <v>70</v>
      </c>
      <c r="AW9" s="51">
        <f>$D9+AV9</f>
        <v>100</v>
      </c>
      <c r="AX9" s="206">
        <v>1</v>
      </c>
      <c r="AY9" s="249">
        <f>+$C9/$C$37*AX9</f>
        <v>0.11365279434328891</v>
      </c>
      <c r="AZ9" s="250">
        <f t="shared" ref="AZ9:AZ11" si="4">+AW9*AY9</f>
        <v>11.365279434328892</v>
      </c>
      <c r="BA9" s="251"/>
      <c r="BB9" s="204">
        <v>162801.60000000001</v>
      </c>
      <c r="BC9" s="51">
        <f>$CF$2*(2-BB9/MIN(BB$9:BB$9))</f>
        <v>70</v>
      </c>
      <c r="BD9" s="51">
        <f>$D9+BC9</f>
        <v>100</v>
      </c>
      <c r="BE9" s="206">
        <v>1</v>
      </c>
      <c r="BF9" s="249">
        <f>+$C9/$C$37*BE9</f>
        <v>0.11365279434328891</v>
      </c>
      <c r="BG9" s="250">
        <f t="shared" ref="BG9:BG11" si="5">+BD9*BF9</f>
        <v>11.365279434328892</v>
      </c>
      <c r="BH9" s="251"/>
      <c r="BI9" s="204">
        <v>162801.60000000001</v>
      </c>
      <c r="BJ9" s="51">
        <f>$CF$2*(2-BI9/MIN(BI$9:BI$9))</f>
        <v>70</v>
      </c>
      <c r="BK9" s="51">
        <f>$D9+BJ9</f>
        <v>100</v>
      </c>
      <c r="BL9" s="206">
        <v>1</v>
      </c>
      <c r="BM9" s="249">
        <f>+$C9/$C$37*BL9</f>
        <v>0.11365279434328891</v>
      </c>
      <c r="BN9" s="250">
        <f t="shared" ref="BN9:BN11" si="6">+BK9*BM9</f>
        <v>11.365279434328892</v>
      </c>
      <c r="BO9" s="251"/>
      <c r="BP9" s="204">
        <v>162801.60000000001</v>
      </c>
      <c r="BQ9" s="51">
        <f>$CF$2*(2-BP9/MIN(BP$9:BP$9))</f>
        <v>70</v>
      </c>
      <c r="BR9" s="51">
        <f>$D9+BQ9</f>
        <v>100</v>
      </c>
      <c r="BS9" s="206">
        <v>1</v>
      </c>
      <c r="BT9" s="249">
        <f>+$C9/$C$37*BS9</f>
        <v>0.11365279434328891</v>
      </c>
      <c r="BU9" s="250">
        <f t="shared" ref="BU9:BU11" si="7">+BR9*BT9</f>
        <v>11.365279434328892</v>
      </c>
      <c r="BV9" s="251"/>
      <c r="BW9" s="204">
        <v>162801.60000000001</v>
      </c>
      <c r="BX9" s="51">
        <f>$CF$2*(2-BW9/MIN(BW$9:BW$9))</f>
        <v>70</v>
      </c>
      <c r="BY9" s="51">
        <f>$D9+BX9</f>
        <v>100</v>
      </c>
      <c r="BZ9" s="206">
        <v>1</v>
      </c>
      <c r="CA9" s="249">
        <f>+$C9/$C$37*BZ9</f>
        <v>0.11365279434328891</v>
      </c>
      <c r="CB9" s="250">
        <f t="shared" ref="CB9:CB11" si="8">+BY9*CA9</f>
        <v>11.365279434328892</v>
      </c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</row>
    <row r="10" spans="1:115" s="3" customFormat="1" ht="81" customHeight="1" thickTop="1" thickBot="1" x14ac:dyDescent="0.25">
      <c r="A10" s="444"/>
      <c r="B10" s="227" t="s">
        <v>79</v>
      </c>
      <c r="C10" s="342">
        <v>178838.39999999999</v>
      </c>
      <c r="D10" s="445" t="s">
        <v>80</v>
      </c>
      <c r="E10" s="446"/>
      <c r="F10" s="446"/>
      <c r="G10" s="447"/>
      <c r="H10" s="228"/>
      <c r="I10" s="229"/>
      <c r="J10" s="230"/>
      <c r="K10" s="231"/>
      <c r="L10" s="232"/>
      <c r="M10" s="233"/>
      <c r="N10" s="233"/>
      <c r="O10" s="234"/>
      <c r="P10" s="229"/>
      <c r="Q10" s="230"/>
      <c r="R10" s="231"/>
      <c r="S10" s="235"/>
      <c r="T10" s="233"/>
      <c r="U10" s="233"/>
      <c r="V10" s="228"/>
      <c r="W10" s="229"/>
      <c r="X10" s="230"/>
      <c r="Y10" s="231"/>
      <c r="Z10" s="232"/>
      <c r="AA10" s="233"/>
      <c r="AB10" s="233"/>
      <c r="AC10" s="236"/>
      <c r="AD10" s="229"/>
      <c r="AE10" s="230"/>
      <c r="AF10" s="231"/>
      <c r="AG10" s="232"/>
      <c r="AH10" s="233"/>
      <c r="AI10" s="233"/>
      <c r="AJ10" s="237"/>
      <c r="AK10" s="229"/>
      <c r="AL10" s="230"/>
      <c r="AM10" s="231"/>
      <c r="AN10" s="232"/>
      <c r="AO10" s="233"/>
      <c r="AP10" s="233"/>
      <c r="AQ10" s="237"/>
      <c r="AR10" s="229"/>
      <c r="AS10" s="230"/>
      <c r="AT10" s="231"/>
      <c r="AU10" s="232"/>
      <c r="AV10" s="233"/>
      <c r="AW10" s="233"/>
      <c r="AX10" s="237"/>
      <c r="AY10" s="229"/>
      <c r="AZ10" s="230"/>
      <c r="BA10" s="231"/>
      <c r="BB10" s="232"/>
      <c r="BC10" s="233"/>
      <c r="BD10" s="233"/>
      <c r="BE10" s="237"/>
      <c r="BF10" s="229"/>
      <c r="BG10" s="230"/>
      <c r="BH10" s="231"/>
      <c r="BI10" s="232"/>
      <c r="BJ10" s="233"/>
      <c r="BK10" s="233"/>
      <c r="BL10" s="237"/>
      <c r="BM10" s="229"/>
      <c r="BN10" s="230"/>
      <c r="BO10" s="231"/>
      <c r="BP10" s="232"/>
      <c r="BQ10" s="233"/>
      <c r="BR10" s="233"/>
      <c r="BS10" s="237"/>
      <c r="BT10" s="229"/>
      <c r="BU10" s="230"/>
      <c r="BV10" s="231"/>
      <c r="BW10" s="232"/>
      <c r="BX10" s="233"/>
      <c r="BY10" s="233"/>
      <c r="BZ10" s="237"/>
      <c r="CA10" s="229"/>
      <c r="CB10" s="23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</row>
    <row r="11" spans="1:115" s="207" customFormat="1" ht="35.1" customHeight="1" thickTop="1" thickBot="1" x14ac:dyDescent="0.2">
      <c r="A11" s="448" t="s">
        <v>22</v>
      </c>
      <c r="B11" s="46" t="s">
        <v>92</v>
      </c>
      <c r="C11" s="47">
        <v>36272</v>
      </c>
      <c r="D11" s="48">
        <v>26</v>
      </c>
      <c r="E11" s="204">
        <v>30985</v>
      </c>
      <c r="F11" s="51">
        <f>$CF$2*(2-E11/MIN(E$11:E$12))</f>
        <v>70</v>
      </c>
      <c r="G11" s="51">
        <f t="shared" ref="G11:G31" si="9">D11+F11</f>
        <v>96</v>
      </c>
      <c r="H11" s="205">
        <v>1</v>
      </c>
      <c r="I11" s="52">
        <f>+$C11/$C$37*H11</f>
        <v>2.3051057023658093E-2</v>
      </c>
      <c r="J11" s="53">
        <f t="shared" ref="J11:J30" si="10">+G11*I11</f>
        <v>2.212901474271177</v>
      </c>
      <c r="K11" s="49"/>
      <c r="L11" s="50">
        <f t="shared" ref="L11:L31" si="11">+$E11*(1-K11)</f>
        <v>30985</v>
      </c>
      <c r="M11" s="51">
        <f>$CF$2*(2-L11/MIN(L$11:L$12))</f>
        <v>70</v>
      </c>
      <c r="N11" s="51">
        <f>$D11+M11</f>
        <v>96</v>
      </c>
      <c r="O11" s="206"/>
      <c r="P11" s="52">
        <f>+$C11/$C$37*O11</f>
        <v>0</v>
      </c>
      <c r="Q11" s="53">
        <f t="shared" ref="Q11:Q30" si="12">+N11*P11</f>
        <v>0</v>
      </c>
      <c r="R11" s="49"/>
      <c r="S11" s="204">
        <v>30985</v>
      </c>
      <c r="T11" s="51">
        <f>$CF$2*(2-S11/MIN(S$11:S$12))</f>
        <v>70</v>
      </c>
      <c r="U11" s="51">
        <f t="shared" ref="U11:U36" si="13">$D11+T11</f>
        <v>96</v>
      </c>
      <c r="V11" s="205"/>
      <c r="W11" s="52"/>
      <c r="X11" s="53"/>
      <c r="Y11" s="49"/>
      <c r="Z11" s="50">
        <f t="shared" ref="Z11:Z36" si="14">+$E11*(1-Y11)</f>
        <v>30985</v>
      </c>
      <c r="AA11" s="51">
        <f>$CF$2*(2-Z11/MIN(Z$11:Z$12))</f>
        <v>70</v>
      </c>
      <c r="AB11" s="51">
        <f t="shared" ref="AB11:AB36" si="15">$D11+AA11</f>
        <v>96</v>
      </c>
      <c r="AC11" s="206">
        <v>1</v>
      </c>
      <c r="AD11" s="52">
        <f>+$C11/$C$37*AC11</f>
        <v>2.3051057023658093E-2</v>
      </c>
      <c r="AE11" s="53">
        <f t="shared" si="1"/>
        <v>2.212901474271177</v>
      </c>
      <c r="AF11" s="49"/>
      <c r="AG11" s="50">
        <f t="shared" ref="AG11:AG36" si="16">+$E11*(1-AF11)</f>
        <v>30985</v>
      </c>
      <c r="AH11" s="51">
        <f>$CF$2*(2-AG11/MIN(AG$11:AG$12))</f>
        <v>70</v>
      </c>
      <c r="AI11" s="51">
        <f t="shared" ref="AI11:AI36" si="17">$D11+AH11</f>
        <v>96</v>
      </c>
      <c r="AJ11" s="206">
        <v>1</v>
      </c>
      <c r="AK11" s="52">
        <f>+$C11/$C$37*AJ11</f>
        <v>2.3051057023658093E-2</v>
      </c>
      <c r="AL11" s="53">
        <f t="shared" si="2"/>
        <v>2.212901474271177</v>
      </c>
      <c r="AM11" s="49"/>
      <c r="AN11" s="50">
        <f t="shared" ref="AN11:AN36" si="18">+$E11*(1-AM11)</f>
        <v>30985</v>
      </c>
      <c r="AO11" s="51">
        <f>$CF$2*(2-AN11/MIN(AN$11:AN$12))</f>
        <v>70</v>
      </c>
      <c r="AP11" s="51">
        <f t="shared" ref="AP11:AP36" si="19">$D11+AO11</f>
        <v>96</v>
      </c>
      <c r="AQ11" s="206">
        <v>1</v>
      </c>
      <c r="AR11" s="52">
        <f>+$C11/$C$37*AQ11</f>
        <v>2.3051057023658093E-2</v>
      </c>
      <c r="AS11" s="53">
        <f t="shared" si="3"/>
        <v>2.212901474271177</v>
      </c>
      <c r="AT11" s="49"/>
      <c r="AU11" s="50">
        <f t="shared" ref="AU11:AU36" si="20">+$E11*(1-AT11)</f>
        <v>30985</v>
      </c>
      <c r="AV11" s="51">
        <f>$CF$2*(2-AU11/MIN(AU$11:AU$12))</f>
        <v>70</v>
      </c>
      <c r="AW11" s="51">
        <f t="shared" ref="AW11:AW36" si="21">$D11+AV11</f>
        <v>96</v>
      </c>
      <c r="AX11" s="206">
        <v>1</v>
      </c>
      <c r="AY11" s="52">
        <f>+$C11/$C$37*AX11</f>
        <v>2.3051057023658093E-2</v>
      </c>
      <c r="AZ11" s="53">
        <f t="shared" si="4"/>
        <v>2.212901474271177</v>
      </c>
      <c r="BA11" s="49"/>
      <c r="BB11" s="50">
        <f t="shared" ref="BB11:BB36" si="22">+$E11*(1-BA11)</f>
        <v>30985</v>
      </c>
      <c r="BC11" s="51">
        <f>$CF$2*(2-BB11/MIN(BB$11:BB$12))</f>
        <v>70</v>
      </c>
      <c r="BD11" s="51">
        <f t="shared" ref="BD11:BD36" si="23">$D11+BC11</f>
        <v>96</v>
      </c>
      <c r="BE11" s="206">
        <v>1</v>
      </c>
      <c r="BF11" s="52">
        <f>+$C11/$C$37*BE11</f>
        <v>2.3051057023658093E-2</v>
      </c>
      <c r="BG11" s="53">
        <f t="shared" si="5"/>
        <v>2.212901474271177</v>
      </c>
      <c r="BH11" s="49"/>
      <c r="BI11" s="50">
        <f t="shared" ref="BI11:BI36" si="24">+$E11*(1-BH11)</f>
        <v>30985</v>
      </c>
      <c r="BJ11" s="51">
        <f>$CF$2*(2-BI11/MIN(BI$11:BI$12))</f>
        <v>70</v>
      </c>
      <c r="BK11" s="51">
        <f t="shared" ref="BK11:BK36" si="25">$D11+BJ11</f>
        <v>96</v>
      </c>
      <c r="BL11" s="206">
        <v>1</v>
      </c>
      <c r="BM11" s="52">
        <f>+$C11/$C$37*BL11</f>
        <v>2.3051057023658093E-2</v>
      </c>
      <c r="BN11" s="53">
        <f t="shared" si="6"/>
        <v>2.212901474271177</v>
      </c>
      <c r="BO11" s="49"/>
      <c r="BP11" s="50">
        <f t="shared" ref="BP11:BP36" si="26">+$E11*(1-BO11)</f>
        <v>30985</v>
      </c>
      <c r="BQ11" s="51">
        <f>$CF$2*(2-BP11/MIN(BP$11:BP$12))</f>
        <v>70</v>
      </c>
      <c r="BR11" s="51">
        <f t="shared" ref="BR11:BR36" si="27">$D11+BQ11</f>
        <v>96</v>
      </c>
      <c r="BS11" s="206">
        <v>1</v>
      </c>
      <c r="BT11" s="52">
        <f>+$C11/$C$37*BS11</f>
        <v>2.3051057023658093E-2</v>
      </c>
      <c r="BU11" s="53">
        <f t="shared" si="7"/>
        <v>2.212901474271177</v>
      </c>
      <c r="BV11" s="49"/>
      <c r="BW11" s="50">
        <f t="shared" ref="BW11:BW36" si="28">+$E11*(1-BV11)</f>
        <v>30985</v>
      </c>
      <c r="BX11" s="51">
        <f>$CF$2*(2-BW11/MIN(BW$11:BW$12))</f>
        <v>70</v>
      </c>
      <c r="BY11" s="51">
        <f t="shared" ref="BY11:BY36" si="29">$D11+BX11</f>
        <v>96</v>
      </c>
      <c r="BZ11" s="206">
        <v>1</v>
      </c>
      <c r="CA11" s="52">
        <f>+$C11/$C$37*BZ11</f>
        <v>2.3051057023658093E-2</v>
      </c>
      <c r="CB11" s="53">
        <f t="shared" si="8"/>
        <v>2.212901474271177</v>
      </c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</row>
    <row r="12" spans="1:115" s="214" customFormat="1" ht="35.1" customHeight="1" x14ac:dyDescent="0.2">
      <c r="A12" s="449"/>
      <c r="B12" s="54" t="s">
        <v>25</v>
      </c>
      <c r="C12" s="55">
        <v>36272</v>
      </c>
      <c r="D12" s="56">
        <v>30</v>
      </c>
      <c r="E12" s="210">
        <v>33281.599999999999</v>
      </c>
      <c r="F12" s="51">
        <f>$CF$2*(2-E12/MIN(E$11:E$12))</f>
        <v>64.811618525092797</v>
      </c>
      <c r="G12" s="59">
        <f>D12+F12</f>
        <v>94.811618525092797</v>
      </c>
      <c r="H12" s="211"/>
      <c r="I12" s="61"/>
      <c r="J12" s="62">
        <f t="shared" si="10"/>
        <v>0</v>
      </c>
      <c r="K12" s="57">
        <v>0.02</v>
      </c>
      <c r="L12" s="44">
        <f t="shared" si="11"/>
        <v>32615.967999999997</v>
      </c>
      <c r="M12" s="24">
        <f>$CF$2*(2-L12/MIN(L$11:L$12))</f>
        <v>66.315386154590939</v>
      </c>
      <c r="N12" s="24">
        <f t="shared" ref="N12:N31" si="30">$D12+M12</f>
        <v>96.315386154590939</v>
      </c>
      <c r="O12" s="212">
        <v>1</v>
      </c>
      <c r="P12" s="61">
        <f>+$C12/$C$37*O12</f>
        <v>2.3051057023658093E-2</v>
      </c>
      <c r="Q12" s="62">
        <f>+N12*P12</f>
        <v>2.2201714585051251</v>
      </c>
      <c r="R12" s="57">
        <v>0.02</v>
      </c>
      <c r="S12" s="210">
        <f>+$E12*(1-R12)</f>
        <v>32615.967999999997</v>
      </c>
      <c r="T12" s="51">
        <f>$CF$2*(2-S12/MIN(S$11:S$12))</f>
        <v>66.315386154590939</v>
      </c>
      <c r="U12" s="51">
        <f t="shared" si="13"/>
        <v>96.315386154590939</v>
      </c>
      <c r="V12" s="211">
        <v>1</v>
      </c>
      <c r="W12" s="61">
        <f>+$C12/$C$37*V12</f>
        <v>2.3051057023658093E-2</v>
      </c>
      <c r="X12" s="62">
        <f t="shared" ref="X12:X30" si="31">+U12*W12</f>
        <v>2.2201714585051251</v>
      </c>
      <c r="Y12" s="57"/>
      <c r="Z12" s="58">
        <f t="shared" si="14"/>
        <v>33281.599999999999</v>
      </c>
      <c r="AA12" s="59">
        <f>$CF$2*(2-Z12/MIN(Z$11:Z$12))</f>
        <v>64.811618525092797</v>
      </c>
      <c r="AB12" s="59">
        <f t="shared" si="15"/>
        <v>94.811618525092797</v>
      </c>
      <c r="AC12" s="213"/>
      <c r="AD12" s="61">
        <f>+$C12/$C$37*AC12</f>
        <v>0</v>
      </c>
      <c r="AE12" s="62">
        <f>+AB12*AD12</f>
        <v>0</v>
      </c>
      <c r="AF12" s="57"/>
      <c r="AG12" s="58">
        <f t="shared" si="16"/>
        <v>33281.599999999999</v>
      </c>
      <c r="AH12" s="59">
        <f>$CF$2*(2-AG12/MIN(AG$11:AG$12))</f>
        <v>64.811618525092797</v>
      </c>
      <c r="AI12" s="59">
        <f t="shared" si="17"/>
        <v>94.811618525092797</v>
      </c>
      <c r="AJ12" s="213"/>
      <c r="AK12" s="61">
        <f>+$C12/$C$37*AJ12</f>
        <v>0</v>
      </c>
      <c r="AL12" s="62">
        <f>+AI12*AK12</f>
        <v>0</v>
      </c>
      <c r="AM12" s="57"/>
      <c r="AN12" s="58">
        <f t="shared" si="18"/>
        <v>33281.599999999999</v>
      </c>
      <c r="AO12" s="59">
        <f>$CF$2*(2-AN12/MIN(AN$11:AN$12))</f>
        <v>64.811618525092797</v>
      </c>
      <c r="AP12" s="59">
        <f t="shared" si="19"/>
        <v>94.811618525092797</v>
      </c>
      <c r="AQ12" s="213"/>
      <c r="AR12" s="61">
        <f>+$C12/$C$37*AQ12</f>
        <v>0</v>
      </c>
      <c r="AS12" s="62">
        <f>+AP12*AR12</f>
        <v>0</v>
      </c>
      <c r="AT12" s="57"/>
      <c r="AU12" s="58">
        <f t="shared" si="20"/>
        <v>33281.599999999999</v>
      </c>
      <c r="AV12" s="59">
        <f>$CF$2*(2-AU12/MIN(AU$11:AU$12))</f>
        <v>64.811618525092797</v>
      </c>
      <c r="AW12" s="59">
        <f t="shared" si="21"/>
        <v>94.811618525092797</v>
      </c>
      <c r="AX12" s="213"/>
      <c r="AY12" s="61">
        <f>+$C12/$C$37*AX12</f>
        <v>0</v>
      </c>
      <c r="AZ12" s="62">
        <f>+AW12*AY12</f>
        <v>0</v>
      </c>
      <c r="BA12" s="57"/>
      <c r="BB12" s="58">
        <f t="shared" si="22"/>
        <v>33281.599999999999</v>
      </c>
      <c r="BC12" s="59">
        <f>$CF$2*(2-BB12/MIN(BB$11:BB$12))</f>
        <v>64.811618525092797</v>
      </c>
      <c r="BD12" s="59">
        <f t="shared" si="23"/>
        <v>94.811618525092797</v>
      </c>
      <c r="BE12" s="213"/>
      <c r="BF12" s="61">
        <f>+$C12/$C$37*BE12</f>
        <v>0</v>
      </c>
      <c r="BG12" s="62">
        <f>+BD12*BF12</f>
        <v>0</v>
      </c>
      <c r="BH12" s="57"/>
      <c r="BI12" s="58">
        <f t="shared" si="24"/>
        <v>33281.599999999999</v>
      </c>
      <c r="BJ12" s="59">
        <f>$CF$2*(2-BI12/MIN(BI$11:BI$12))</f>
        <v>64.811618525092797</v>
      </c>
      <c r="BK12" s="59">
        <f t="shared" si="25"/>
        <v>94.811618525092797</v>
      </c>
      <c r="BL12" s="213"/>
      <c r="BM12" s="61">
        <f>+$C12/$C$37*BL12</f>
        <v>0</v>
      </c>
      <c r="BN12" s="62">
        <f>+BK12*BM12</f>
        <v>0</v>
      </c>
      <c r="BO12" s="57"/>
      <c r="BP12" s="58">
        <f t="shared" si="26"/>
        <v>33281.599999999999</v>
      </c>
      <c r="BQ12" s="59">
        <f>$CF$2*(2-BP12/MIN(BP$11:BP$12))</f>
        <v>64.811618525092797</v>
      </c>
      <c r="BR12" s="59">
        <f t="shared" si="27"/>
        <v>94.811618525092797</v>
      </c>
      <c r="BS12" s="213"/>
      <c r="BT12" s="61">
        <f>+$C12/$C$37*BS12</f>
        <v>0</v>
      </c>
      <c r="BU12" s="62">
        <f>+BR12*BT12</f>
        <v>0</v>
      </c>
      <c r="BV12" s="57"/>
      <c r="BW12" s="58">
        <f t="shared" si="28"/>
        <v>33281.599999999999</v>
      </c>
      <c r="BX12" s="59">
        <f>$CF$2*(2-BW12/MIN(BW$11:BW$12))</f>
        <v>64.811618525092797</v>
      </c>
      <c r="BY12" s="59">
        <f t="shared" si="29"/>
        <v>94.811618525092797</v>
      </c>
      <c r="BZ12" s="213"/>
      <c r="CA12" s="61">
        <f>+$C12/$C$37*BZ12</f>
        <v>0</v>
      </c>
      <c r="CB12" s="62">
        <f>+BY12*CA12</f>
        <v>0</v>
      </c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</row>
    <row r="13" spans="1:115" s="209" customFormat="1" ht="35.1" customHeight="1" thickBot="1" x14ac:dyDescent="0.2">
      <c r="A13" s="450"/>
      <c r="B13" s="215" t="s">
        <v>79</v>
      </c>
      <c r="C13" s="255">
        <v>36272</v>
      </c>
      <c r="D13" s="217" t="s">
        <v>81</v>
      </c>
      <c r="E13" s="257"/>
      <c r="F13" s="257"/>
      <c r="G13" s="218"/>
      <c r="H13" s="219"/>
      <c r="I13" s="220"/>
      <c r="J13" s="221"/>
      <c r="K13" s="222"/>
      <c r="L13" s="223"/>
      <c r="M13" s="224"/>
      <c r="N13" s="224"/>
      <c r="O13" s="225"/>
      <c r="P13" s="220"/>
      <c r="Q13" s="221"/>
      <c r="R13" s="222"/>
      <c r="S13" s="216"/>
      <c r="T13" s="224"/>
      <c r="U13" s="224"/>
      <c r="V13" s="219"/>
      <c r="W13" s="220"/>
      <c r="X13" s="221"/>
      <c r="Y13" s="222"/>
      <c r="Z13" s="223"/>
      <c r="AA13" s="224"/>
      <c r="AB13" s="224"/>
      <c r="AC13" s="226"/>
      <c r="AD13" s="220"/>
      <c r="AE13" s="221"/>
      <c r="AF13" s="222"/>
      <c r="AG13" s="223"/>
      <c r="AH13" s="224"/>
      <c r="AI13" s="224"/>
      <c r="AJ13" s="226"/>
      <c r="AK13" s="220"/>
      <c r="AL13" s="221"/>
      <c r="AM13" s="222"/>
      <c r="AN13" s="223"/>
      <c r="AO13" s="224"/>
      <c r="AP13" s="224"/>
      <c r="AQ13" s="226"/>
      <c r="AR13" s="220"/>
      <c r="AS13" s="221"/>
      <c r="AT13" s="222"/>
      <c r="AU13" s="223"/>
      <c r="AV13" s="224"/>
      <c r="AW13" s="224"/>
      <c r="AX13" s="226"/>
      <c r="AY13" s="220"/>
      <c r="AZ13" s="221"/>
      <c r="BA13" s="222"/>
      <c r="BB13" s="223"/>
      <c r="BC13" s="224"/>
      <c r="BD13" s="224"/>
      <c r="BE13" s="226"/>
      <c r="BF13" s="220"/>
      <c r="BG13" s="221"/>
      <c r="BH13" s="222"/>
      <c r="BI13" s="223"/>
      <c r="BJ13" s="224"/>
      <c r="BK13" s="224"/>
      <c r="BL13" s="226"/>
      <c r="BM13" s="220"/>
      <c r="BN13" s="221"/>
      <c r="BO13" s="222"/>
      <c r="BP13" s="223"/>
      <c r="BQ13" s="224"/>
      <c r="BR13" s="224"/>
      <c r="BS13" s="226"/>
      <c r="BT13" s="220"/>
      <c r="BU13" s="221"/>
      <c r="BV13" s="222"/>
      <c r="BW13" s="223"/>
      <c r="BX13" s="224"/>
      <c r="BY13" s="224"/>
      <c r="BZ13" s="226"/>
      <c r="CA13" s="220"/>
      <c r="CB13" s="221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</row>
    <row r="14" spans="1:115" s="3" customFormat="1" ht="51.95" customHeight="1" thickBot="1" x14ac:dyDescent="0.25">
      <c r="A14" s="443" t="s">
        <v>26</v>
      </c>
      <c r="B14" s="116" t="s">
        <v>92</v>
      </c>
      <c r="C14" s="117">
        <v>80000</v>
      </c>
      <c r="D14" s="118">
        <v>23</v>
      </c>
      <c r="E14" s="119">
        <v>75960</v>
      </c>
      <c r="F14" s="105">
        <f>$CF$2*(2-E14/MIN(E$14:E$16))</f>
        <v>57.944444444444443</v>
      </c>
      <c r="G14" s="105">
        <f t="shared" si="9"/>
        <v>80.944444444444443</v>
      </c>
      <c r="H14" s="120"/>
      <c r="I14" s="121">
        <f>+$C14/$C$37*H14</f>
        <v>0</v>
      </c>
      <c r="J14" s="122">
        <f t="shared" si="10"/>
        <v>0</v>
      </c>
      <c r="K14" s="123"/>
      <c r="L14" s="124">
        <f t="shared" si="11"/>
        <v>75960</v>
      </c>
      <c r="M14" s="105">
        <f>$CF$2*(2-L14/MIN(L$14:L$16))</f>
        <v>57.944444444444443</v>
      </c>
      <c r="N14" s="105">
        <f t="shared" si="30"/>
        <v>80.944444444444443</v>
      </c>
      <c r="O14" s="125"/>
      <c r="P14" s="121">
        <f>+$C14/$C$37*O14</f>
        <v>0</v>
      </c>
      <c r="Q14" s="122">
        <f t="shared" si="12"/>
        <v>0</v>
      </c>
      <c r="R14" s="123"/>
      <c r="S14" s="119">
        <v>75960</v>
      </c>
      <c r="T14" s="105">
        <f>$CF$2*(2-S14/MIN(S$14:S$16))</f>
        <v>57.944444444444443</v>
      </c>
      <c r="U14" s="104">
        <f t="shared" si="13"/>
        <v>80.944444444444443</v>
      </c>
      <c r="V14" s="120"/>
      <c r="W14" s="121">
        <f>+$C14/$C$37*V14</f>
        <v>0</v>
      </c>
      <c r="X14" s="122">
        <f t="shared" si="31"/>
        <v>0</v>
      </c>
      <c r="Y14" s="123"/>
      <c r="Z14" s="124">
        <f t="shared" si="14"/>
        <v>75960</v>
      </c>
      <c r="AA14" s="105">
        <f>$CF$2*(2-Z14/MIN(Z$14:Z$16))</f>
        <v>57.115600448933776</v>
      </c>
      <c r="AB14" s="105">
        <f t="shared" si="15"/>
        <v>80.115600448933776</v>
      </c>
      <c r="AC14" s="125"/>
      <c r="AD14" s="121">
        <f>+$C14/$C$37*AC14</f>
        <v>0</v>
      </c>
      <c r="AE14" s="122">
        <f t="shared" ref="AE14:AE30" si="32">+AB14*AD14</f>
        <v>0</v>
      </c>
      <c r="AF14" s="123"/>
      <c r="AG14" s="124">
        <f t="shared" si="16"/>
        <v>75960</v>
      </c>
      <c r="AH14" s="105">
        <f>$CF$2*(2-AG14/MIN(AG$14:AG$16))</f>
        <v>57.115600448933776</v>
      </c>
      <c r="AI14" s="105">
        <f t="shared" si="17"/>
        <v>80.115600448933776</v>
      </c>
      <c r="AJ14" s="125"/>
      <c r="AK14" s="121">
        <f>+$C14/$C$37*AJ14</f>
        <v>0</v>
      </c>
      <c r="AL14" s="122">
        <f t="shared" ref="AL14:AL30" si="33">+AI14*AK14</f>
        <v>0</v>
      </c>
      <c r="AM14" s="123"/>
      <c r="AN14" s="124">
        <f t="shared" si="18"/>
        <v>75960</v>
      </c>
      <c r="AO14" s="105">
        <f>$CF$2*(2-AN14/MIN(AN$14:AN$16))</f>
        <v>57.944444444444443</v>
      </c>
      <c r="AP14" s="105">
        <f t="shared" si="19"/>
        <v>80.944444444444443</v>
      </c>
      <c r="AQ14" s="125">
        <v>1</v>
      </c>
      <c r="AR14" s="121">
        <f>+$C14/$C$37*AQ14</f>
        <v>5.0840443369338538E-2</v>
      </c>
      <c r="AS14" s="122">
        <f t="shared" ref="AS14:AS30" si="34">+AP14*AR14</f>
        <v>4.1152514438403474</v>
      </c>
      <c r="AT14" s="123"/>
      <c r="AU14" s="124">
        <f t="shared" si="20"/>
        <v>75960</v>
      </c>
      <c r="AV14" s="105">
        <f>$CF$2*(2-AU14/MIN(AU$14:AU$16))</f>
        <v>57.944444444444443</v>
      </c>
      <c r="AW14" s="105">
        <f t="shared" si="21"/>
        <v>80.944444444444443</v>
      </c>
      <c r="AX14" s="125">
        <v>1</v>
      </c>
      <c r="AY14" s="121">
        <f>+$C14/$C$37*AX14</f>
        <v>5.0840443369338538E-2</v>
      </c>
      <c r="AZ14" s="122">
        <f t="shared" ref="AZ14:AZ30" si="35">+AW14*AY14</f>
        <v>4.1152514438403474</v>
      </c>
      <c r="BA14" s="123"/>
      <c r="BB14" s="124">
        <f t="shared" si="22"/>
        <v>75960</v>
      </c>
      <c r="BC14" s="105">
        <f>$CF$2*(2-BB14/MIN(BB$14:BB$16))</f>
        <v>57.944444444444443</v>
      </c>
      <c r="BD14" s="105">
        <f t="shared" si="23"/>
        <v>80.944444444444443</v>
      </c>
      <c r="BE14" s="125"/>
      <c r="BF14" s="121">
        <f>+$C14/$C$37*BE14</f>
        <v>0</v>
      </c>
      <c r="BG14" s="122">
        <f t="shared" ref="BG14:BG30" si="36">+BD14*BF14</f>
        <v>0</v>
      </c>
      <c r="BH14" s="123"/>
      <c r="BI14" s="124">
        <f t="shared" si="24"/>
        <v>75960</v>
      </c>
      <c r="BJ14" s="105">
        <f>$CF$2*(2-BI14/MIN(BI$14:BI$16))</f>
        <v>57.944444444444443</v>
      </c>
      <c r="BK14" s="105">
        <f t="shared" si="25"/>
        <v>80.944444444444443</v>
      </c>
      <c r="BL14" s="125"/>
      <c r="BM14" s="121">
        <f>+$C14/$C$37*BL14</f>
        <v>0</v>
      </c>
      <c r="BN14" s="122">
        <f t="shared" ref="BN14:BN26" si="37">+BK14*BM14</f>
        <v>0</v>
      </c>
      <c r="BO14" s="123"/>
      <c r="BP14" s="124">
        <f t="shared" si="26"/>
        <v>75960</v>
      </c>
      <c r="BQ14" s="105">
        <f>$CF$2*(2-BP14/MIN(BP$14:BP$16))</f>
        <v>57.944444444444443</v>
      </c>
      <c r="BR14" s="105">
        <f t="shared" si="27"/>
        <v>80.944444444444443</v>
      </c>
      <c r="BS14" s="125"/>
      <c r="BT14" s="121">
        <f>+$C14/$C$37*BS14</f>
        <v>0</v>
      </c>
      <c r="BU14" s="122">
        <f t="shared" ref="BU14:BU30" si="38">+BR14*BT14</f>
        <v>0</v>
      </c>
      <c r="BV14" s="123"/>
      <c r="BW14" s="124">
        <f t="shared" si="28"/>
        <v>75960</v>
      </c>
      <c r="BX14" s="105">
        <f>$CF$2*(2-BW14/MIN(BW$14:BW$16))</f>
        <v>57.944444444444443</v>
      </c>
      <c r="BY14" s="105">
        <f t="shared" si="29"/>
        <v>80.944444444444443</v>
      </c>
      <c r="BZ14" s="125"/>
      <c r="CA14" s="121">
        <f>+$C14/$C$37*BZ14</f>
        <v>0</v>
      </c>
      <c r="CB14" s="122">
        <f t="shared" ref="CB14:CB30" si="39">+BY14*CA14</f>
        <v>0</v>
      </c>
      <c r="CC14" s="10"/>
      <c r="CD14" s="10"/>
      <c r="CE14" s="10"/>
      <c r="CF14" s="10"/>
      <c r="CG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</row>
    <row r="15" spans="1:115" s="3" customFormat="1" ht="35.1" customHeight="1" thickBot="1" x14ac:dyDescent="0.25">
      <c r="A15" s="449"/>
      <c r="B15" s="42" t="s">
        <v>93</v>
      </c>
      <c r="C15" s="26">
        <v>80000</v>
      </c>
      <c r="D15" s="27">
        <v>17</v>
      </c>
      <c r="E15" s="28">
        <v>76000</v>
      </c>
      <c r="F15" s="23">
        <f>$CF$2*(2-E15/MIN(E$14:E$16))</f>
        <v>57.901234567901227</v>
      </c>
      <c r="G15" s="29">
        <f t="shared" si="9"/>
        <v>74.901234567901227</v>
      </c>
      <c r="H15" s="34"/>
      <c r="I15" s="32">
        <f>+$C15/$C$37*H15</f>
        <v>0</v>
      </c>
      <c r="J15" s="33">
        <f t="shared" si="10"/>
        <v>0</v>
      </c>
      <c r="K15" s="36"/>
      <c r="L15" s="37">
        <f t="shared" si="11"/>
        <v>76000</v>
      </c>
      <c r="M15" s="23">
        <f>$CF$2*(2-L15/MIN(L$14:L$16))</f>
        <v>57.901234567901227</v>
      </c>
      <c r="N15" s="29">
        <f t="shared" si="30"/>
        <v>74.901234567901227</v>
      </c>
      <c r="O15" s="35"/>
      <c r="P15" s="32">
        <f>+$C15/$C$37*O15</f>
        <v>0</v>
      </c>
      <c r="Q15" s="33">
        <f t="shared" si="12"/>
        <v>0</v>
      </c>
      <c r="R15" s="36"/>
      <c r="S15" s="28">
        <v>76000</v>
      </c>
      <c r="T15" s="23">
        <f>$CF$2*(2-S15/MIN(S$14:S$16))</f>
        <v>57.901234567901227</v>
      </c>
      <c r="U15" s="51">
        <f t="shared" si="13"/>
        <v>74.901234567901227</v>
      </c>
      <c r="V15" s="34"/>
      <c r="W15" s="32">
        <f>+$C15/$C$37*V15</f>
        <v>0</v>
      </c>
      <c r="X15" s="33">
        <f t="shared" si="31"/>
        <v>0</v>
      </c>
      <c r="Y15" s="36"/>
      <c r="Z15" s="37">
        <f t="shared" si="14"/>
        <v>76000</v>
      </c>
      <c r="AA15" s="23">
        <f>$CF$2*(2-Z15/MIN(Z$14:Z$16))</f>
        <v>57.071954108991143</v>
      </c>
      <c r="AB15" s="29">
        <f t="shared" si="15"/>
        <v>74.07195410899115</v>
      </c>
      <c r="AC15" s="35"/>
      <c r="AD15" s="32">
        <f>+$C15/$C$37*AC15</f>
        <v>0</v>
      </c>
      <c r="AE15" s="33">
        <f t="shared" si="32"/>
        <v>0</v>
      </c>
      <c r="AF15" s="36"/>
      <c r="AG15" s="37">
        <f t="shared" si="16"/>
        <v>76000</v>
      </c>
      <c r="AH15" s="23">
        <f>$CF$2*(2-AG15/MIN(AG$14:AG$16))</f>
        <v>57.071954108991143</v>
      </c>
      <c r="AI15" s="29">
        <f t="shared" si="17"/>
        <v>74.07195410899115</v>
      </c>
      <c r="AJ15" s="35"/>
      <c r="AK15" s="32">
        <f>+$C15/$C$37*AJ15</f>
        <v>0</v>
      </c>
      <c r="AL15" s="33">
        <f t="shared" si="33"/>
        <v>0</v>
      </c>
      <c r="AM15" s="36"/>
      <c r="AN15" s="37">
        <f t="shared" si="18"/>
        <v>76000</v>
      </c>
      <c r="AO15" s="29">
        <f>$CF$2*(2-AN15/MIN(AN$14:AN$16))</f>
        <v>57.901234567901227</v>
      </c>
      <c r="AP15" s="29">
        <f t="shared" si="19"/>
        <v>74.901234567901227</v>
      </c>
      <c r="AQ15" s="35"/>
      <c r="AR15" s="32">
        <f>+$C15/$C$37*AQ15</f>
        <v>0</v>
      </c>
      <c r="AS15" s="33">
        <f t="shared" si="34"/>
        <v>0</v>
      </c>
      <c r="AT15" s="36"/>
      <c r="AU15" s="37">
        <f t="shared" si="20"/>
        <v>76000</v>
      </c>
      <c r="AV15" s="29">
        <f>$CF$2*(2-AU15/MIN(AU$14:AU$16))</f>
        <v>57.901234567901227</v>
      </c>
      <c r="AW15" s="29">
        <f t="shared" si="21"/>
        <v>74.901234567901227</v>
      </c>
      <c r="AX15" s="35"/>
      <c r="AY15" s="32">
        <f>+$C15/$C$37*AX15</f>
        <v>0</v>
      </c>
      <c r="AZ15" s="33">
        <f t="shared" si="35"/>
        <v>0</v>
      </c>
      <c r="BA15" s="36"/>
      <c r="BB15" s="37">
        <f t="shared" si="22"/>
        <v>76000</v>
      </c>
      <c r="BC15" s="29">
        <f>$CF$2*(2-BB15/MIN(BB$14:BB$16))</f>
        <v>57.901234567901227</v>
      </c>
      <c r="BD15" s="29">
        <f t="shared" si="23"/>
        <v>74.901234567901227</v>
      </c>
      <c r="BE15" s="35"/>
      <c r="BF15" s="32">
        <f>+$C15/$C$37*BE15</f>
        <v>0</v>
      </c>
      <c r="BG15" s="33">
        <f t="shared" si="36"/>
        <v>0</v>
      </c>
      <c r="BH15" s="36"/>
      <c r="BI15" s="37">
        <f t="shared" si="24"/>
        <v>76000</v>
      </c>
      <c r="BJ15" s="29">
        <f>$CF$2*(2-BI15/MIN(BI$14:BI$16))</f>
        <v>57.901234567901227</v>
      </c>
      <c r="BK15" s="29">
        <f t="shared" si="25"/>
        <v>74.901234567901227</v>
      </c>
      <c r="BL15" s="35"/>
      <c r="BM15" s="32">
        <f>+$C15/$C$37*BL15</f>
        <v>0</v>
      </c>
      <c r="BN15" s="33">
        <f t="shared" si="37"/>
        <v>0</v>
      </c>
      <c r="BO15" s="36"/>
      <c r="BP15" s="37">
        <f t="shared" si="26"/>
        <v>76000</v>
      </c>
      <c r="BQ15" s="29">
        <f>$CF$2*(2-BP15/MIN(BP$14:BP$16))</f>
        <v>57.901234567901227</v>
      </c>
      <c r="BR15" s="29">
        <f t="shared" si="27"/>
        <v>74.901234567901227</v>
      </c>
      <c r="BS15" s="35"/>
      <c r="BT15" s="32">
        <f>+$C15/$C$37*BS15</f>
        <v>0</v>
      </c>
      <c r="BU15" s="33">
        <f t="shared" si="38"/>
        <v>0</v>
      </c>
      <c r="BV15" s="36"/>
      <c r="BW15" s="37">
        <f t="shared" si="28"/>
        <v>76000</v>
      </c>
      <c r="BX15" s="29">
        <f>$CF$2*(2-BW15/MIN(BW$14:BW$16))</f>
        <v>57.901234567901227</v>
      </c>
      <c r="BY15" s="29">
        <f t="shared" si="29"/>
        <v>74.901234567901227</v>
      </c>
      <c r="BZ15" s="35"/>
      <c r="CA15" s="32">
        <f>+$C15/$C$37*BZ15</f>
        <v>0</v>
      </c>
      <c r="CB15" s="33">
        <f t="shared" si="39"/>
        <v>0</v>
      </c>
      <c r="CH15" s="10"/>
      <c r="CI15" s="10"/>
    </row>
    <row r="16" spans="1:115" s="115" customFormat="1" ht="35.1" customHeight="1" thickBot="1" x14ac:dyDescent="0.25">
      <c r="A16" s="449"/>
      <c r="B16" s="42" t="s">
        <v>25</v>
      </c>
      <c r="C16" s="26">
        <v>80000</v>
      </c>
      <c r="D16" s="27">
        <v>30</v>
      </c>
      <c r="E16" s="28">
        <v>64800</v>
      </c>
      <c r="F16" s="23">
        <f>$CF$2*(2-E16/MIN(E$14:E$16))</f>
        <v>70</v>
      </c>
      <c r="G16" s="59">
        <f t="shared" si="9"/>
        <v>100</v>
      </c>
      <c r="H16" s="34">
        <v>1</v>
      </c>
      <c r="I16" s="32">
        <f>+$C16/$C$37*H16</f>
        <v>5.0840443369338538E-2</v>
      </c>
      <c r="J16" s="33">
        <f t="shared" si="10"/>
        <v>5.0840443369338537</v>
      </c>
      <c r="K16" s="36"/>
      <c r="L16" s="44">
        <f t="shared" si="11"/>
        <v>64800</v>
      </c>
      <c r="M16" s="41">
        <f>$CF$2*(2-L16/MIN(L$14:L$16))</f>
        <v>70</v>
      </c>
      <c r="N16" s="24">
        <f t="shared" si="30"/>
        <v>100</v>
      </c>
      <c r="O16" s="347">
        <v>1</v>
      </c>
      <c r="P16" s="32">
        <f>+$C16/$C$37*O16</f>
        <v>5.0840443369338538E-2</v>
      </c>
      <c r="Q16" s="33">
        <f t="shared" si="12"/>
        <v>5.0840443369338537</v>
      </c>
      <c r="R16" s="36"/>
      <c r="S16" s="210">
        <v>64800</v>
      </c>
      <c r="T16" s="51">
        <f>$CF$2*(2-S16/MIN(S$14:S$16))</f>
        <v>70</v>
      </c>
      <c r="U16" s="51">
        <f t="shared" si="13"/>
        <v>100</v>
      </c>
      <c r="V16" s="34">
        <v>1</v>
      </c>
      <c r="W16" s="32">
        <f>+$C16/$C$37*V16</f>
        <v>5.0840443369338538E-2</v>
      </c>
      <c r="X16" s="33">
        <f t="shared" si="31"/>
        <v>5.0840443369338537</v>
      </c>
      <c r="Y16" s="36">
        <v>0.01</v>
      </c>
      <c r="Z16" s="58">
        <f t="shared" si="14"/>
        <v>64152</v>
      </c>
      <c r="AA16" s="51">
        <f>$CF$2*(2-Z16/MIN(Z$14:Z$16))</f>
        <v>70</v>
      </c>
      <c r="AB16" s="59">
        <f t="shared" si="15"/>
        <v>100</v>
      </c>
      <c r="AC16" s="348">
        <v>1</v>
      </c>
      <c r="AD16" s="32">
        <f>+$C16/$C$37*AC16</f>
        <v>5.0840443369338538E-2</v>
      </c>
      <c r="AE16" s="33">
        <f t="shared" si="32"/>
        <v>5.0840443369338537</v>
      </c>
      <c r="AF16" s="36">
        <v>0.01</v>
      </c>
      <c r="AG16" s="58">
        <f t="shared" si="16"/>
        <v>64152</v>
      </c>
      <c r="AH16" s="51">
        <f>$CF$2*(2-AG16/MIN(AG$14:AG$16))</f>
        <v>70</v>
      </c>
      <c r="AI16" s="59">
        <f t="shared" si="17"/>
        <v>100</v>
      </c>
      <c r="AJ16" s="280">
        <v>1</v>
      </c>
      <c r="AK16" s="32">
        <f>+$C16/$C$37*AJ16</f>
        <v>5.0840443369338538E-2</v>
      </c>
      <c r="AL16" s="33">
        <f t="shared" si="33"/>
        <v>5.0840443369338537</v>
      </c>
      <c r="AM16" s="36"/>
      <c r="AN16" s="58">
        <f t="shared" si="18"/>
        <v>64800</v>
      </c>
      <c r="AO16" s="104">
        <f>$CF$2*(2-AN16/MIN(AN$14:AN$16))</f>
        <v>70</v>
      </c>
      <c r="AP16" s="59">
        <f t="shared" si="19"/>
        <v>100</v>
      </c>
      <c r="AQ16" s="280"/>
      <c r="AR16" s="32">
        <f>+$C16/$C$37*AQ16</f>
        <v>0</v>
      </c>
      <c r="AS16" s="33">
        <f t="shared" si="34"/>
        <v>0</v>
      </c>
      <c r="AT16" s="36"/>
      <c r="AU16" s="58">
        <f t="shared" si="20"/>
        <v>64800</v>
      </c>
      <c r="AV16" s="104">
        <f>$CF$2*(2-AU16/MIN(AU$14:AU$16))</f>
        <v>70</v>
      </c>
      <c r="AW16" s="59">
        <f t="shared" si="21"/>
        <v>100</v>
      </c>
      <c r="AX16" s="280"/>
      <c r="AY16" s="32"/>
      <c r="AZ16" s="33"/>
      <c r="BA16" s="36"/>
      <c r="BB16" s="58">
        <f t="shared" si="22"/>
        <v>64800</v>
      </c>
      <c r="BC16" s="104">
        <f>$CF$2*(2-BB16/MIN(BB$14:BB$16))</f>
        <v>70</v>
      </c>
      <c r="BD16" s="59">
        <f t="shared" si="23"/>
        <v>100</v>
      </c>
      <c r="BE16" s="280">
        <v>1</v>
      </c>
      <c r="BF16" s="32">
        <f>+$C16/$C$37*BE16</f>
        <v>5.0840443369338538E-2</v>
      </c>
      <c r="BG16" s="33">
        <f t="shared" si="36"/>
        <v>5.0840443369338537</v>
      </c>
      <c r="BH16" s="36"/>
      <c r="BI16" s="58">
        <f t="shared" si="24"/>
        <v>64800</v>
      </c>
      <c r="BJ16" s="104">
        <f>$CF$2*(2-BI16/MIN(BI$14:BI$16))</f>
        <v>70</v>
      </c>
      <c r="BK16" s="59">
        <f t="shared" si="25"/>
        <v>100</v>
      </c>
      <c r="BL16" s="280">
        <v>1</v>
      </c>
      <c r="BM16" s="32">
        <f>+$C16/$C$37*BL16</f>
        <v>5.0840443369338538E-2</v>
      </c>
      <c r="BN16" s="33">
        <f t="shared" si="37"/>
        <v>5.0840443369338537</v>
      </c>
      <c r="BO16" s="36"/>
      <c r="BP16" s="58">
        <f t="shared" si="26"/>
        <v>64800</v>
      </c>
      <c r="BQ16" s="104">
        <f>$CF$2*(2-BP16/MIN(BP$14:BP$16))</f>
        <v>70</v>
      </c>
      <c r="BR16" s="59">
        <f t="shared" si="27"/>
        <v>100</v>
      </c>
      <c r="BS16" s="206">
        <v>1</v>
      </c>
      <c r="BT16" s="32">
        <f>+$C16/$C$37*BS16</f>
        <v>5.0840443369338538E-2</v>
      </c>
      <c r="BU16" s="33">
        <f t="shared" si="38"/>
        <v>5.0840443369338537</v>
      </c>
      <c r="BV16" s="36"/>
      <c r="BW16" s="58">
        <f t="shared" si="28"/>
        <v>64800</v>
      </c>
      <c r="BX16" s="104">
        <f>$CF$2*(2-BW16/MIN(BW$14:BW$16))</f>
        <v>70</v>
      </c>
      <c r="BY16" s="59">
        <f t="shared" si="29"/>
        <v>100</v>
      </c>
      <c r="BZ16" s="206">
        <v>1</v>
      </c>
      <c r="CA16" s="32">
        <f>+$C16/$C$37*BZ16</f>
        <v>5.0840443369338538E-2</v>
      </c>
      <c r="CB16" s="33">
        <f t="shared" si="39"/>
        <v>5.0840443369338537</v>
      </c>
      <c r="CC16" s="10"/>
      <c r="CD16" s="10"/>
      <c r="CE16" s="10"/>
      <c r="CF16" s="10"/>
      <c r="CG16" s="10"/>
      <c r="CH16" s="3"/>
      <c r="CI16" s="3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</row>
    <row r="17" spans="1:115" s="243" customFormat="1" ht="35.1" customHeight="1" thickTop="1" x14ac:dyDescent="0.2">
      <c r="A17" s="449"/>
      <c r="B17" s="258" t="s">
        <v>79</v>
      </c>
      <c r="C17" s="343">
        <v>80000</v>
      </c>
      <c r="D17" s="344" t="s">
        <v>81</v>
      </c>
      <c r="E17" s="345"/>
      <c r="F17" s="345"/>
      <c r="G17" s="345"/>
      <c r="H17" s="345"/>
      <c r="I17" s="345"/>
      <c r="J17" s="345"/>
      <c r="K17" s="346"/>
      <c r="L17" s="259"/>
      <c r="M17" s="260"/>
      <c r="N17" s="260"/>
      <c r="O17" s="261"/>
      <c r="P17" s="262"/>
      <c r="Q17" s="263"/>
      <c r="R17" s="264"/>
      <c r="S17" s="265"/>
      <c r="T17" s="260"/>
      <c r="U17" s="260"/>
      <c r="V17" s="266"/>
      <c r="W17" s="262"/>
      <c r="X17" s="263"/>
      <c r="Y17" s="264"/>
      <c r="Z17" s="259"/>
      <c r="AA17" s="260"/>
      <c r="AB17" s="260"/>
      <c r="AC17" s="267"/>
      <c r="AD17" s="262"/>
      <c r="AE17" s="263"/>
      <c r="AF17" s="264"/>
      <c r="AG17" s="259"/>
      <c r="AH17" s="260"/>
      <c r="AI17" s="260"/>
      <c r="AJ17" s="268"/>
      <c r="AK17" s="262"/>
      <c r="AL17" s="263"/>
      <c r="AM17" s="264"/>
      <c r="AN17" s="259"/>
      <c r="AO17" s="260"/>
      <c r="AP17" s="260"/>
      <c r="AQ17" s="268"/>
      <c r="AR17" s="262"/>
      <c r="AS17" s="263"/>
      <c r="AT17" s="264"/>
      <c r="AU17" s="259"/>
      <c r="AV17" s="260"/>
      <c r="AW17" s="260"/>
      <c r="AX17" s="268"/>
      <c r="AY17" s="262"/>
      <c r="AZ17" s="263"/>
      <c r="BA17" s="264"/>
      <c r="BB17" s="259"/>
      <c r="BC17" s="260"/>
      <c r="BD17" s="260"/>
      <c r="BE17" s="268"/>
      <c r="BF17" s="262"/>
      <c r="BG17" s="263"/>
      <c r="BH17" s="264"/>
      <c r="BI17" s="259"/>
      <c r="BJ17" s="260"/>
      <c r="BK17" s="260"/>
      <c r="BL17" s="268"/>
      <c r="BM17" s="262"/>
      <c r="BN17" s="263"/>
      <c r="BO17" s="264"/>
      <c r="BP17" s="259"/>
      <c r="BQ17" s="260"/>
      <c r="BR17" s="260"/>
      <c r="BS17" s="268"/>
      <c r="BT17" s="262"/>
      <c r="BU17" s="263"/>
      <c r="BV17" s="264"/>
      <c r="BW17" s="259"/>
      <c r="BX17" s="260"/>
      <c r="BY17" s="260"/>
      <c r="BZ17" s="268"/>
      <c r="CA17" s="262"/>
      <c r="CB17" s="263"/>
      <c r="CC17" s="3"/>
      <c r="CD17" s="3"/>
      <c r="CE17" s="3"/>
      <c r="CF17" s="3"/>
      <c r="CG17" s="3"/>
      <c r="CH17" s="10"/>
      <c r="CI17" s="10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</row>
    <row r="18" spans="1:115" s="244" customFormat="1" ht="35.1" customHeight="1" thickBot="1" x14ac:dyDescent="0.25">
      <c r="A18" s="450"/>
      <c r="B18" s="269" t="s">
        <v>33</v>
      </c>
      <c r="C18" s="342">
        <v>80000</v>
      </c>
      <c r="D18" s="217" t="s">
        <v>82</v>
      </c>
      <c r="E18" s="257"/>
      <c r="F18" s="257"/>
      <c r="G18" s="257"/>
      <c r="H18" s="257"/>
      <c r="I18" s="257"/>
      <c r="J18" s="257"/>
      <c r="K18" s="256"/>
      <c r="L18" s="270"/>
      <c r="M18" s="271"/>
      <c r="N18" s="271"/>
      <c r="O18" s="272"/>
      <c r="P18" s="273"/>
      <c r="Q18" s="274"/>
      <c r="R18" s="275"/>
      <c r="S18" s="276"/>
      <c r="T18" s="271"/>
      <c r="U18" s="271"/>
      <c r="V18" s="277"/>
      <c r="W18" s="273"/>
      <c r="X18" s="274"/>
      <c r="Y18" s="275"/>
      <c r="Z18" s="270"/>
      <c r="AA18" s="271"/>
      <c r="AB18" s="271"/>
      <c r="AC18" s="278"/>
      <c r="AD18" s="273"/>
      <c r="AE18" s="274"/>
      <c r="AF18" s="275"/>
      <c r="AG18" s="270"/>
      <c r="AH18" s="271"/>
      <c r="AI18" s="271"/>
      <c r="AJ18" s="279"/>
      <c r="AK18" s="273"/>
      <c r="AL18" s="274"/>
      <c r="AM18" s="275"/>
      <c r="AN18" s="270"/>
      <c r="AO18" s="271"/>
      <c r="AP18" s="271"/>
      <c r="AQ18" s="279"/>
      <c r="AR18" s="273"/>
      <c r="AS18" s="274"/>
      <c r="AT18" s="275"/>
      <c r="AU18" s="270"/>
      <c r="AV18" s="271"/>
      <c r="AW18" s="271"/>
      <c r="AX18" s="279"/>
      <c r="AY18" s="273"/>
      <c r="AZ18" s="274"/>
      <c r="BA18" s="275"/>
      <c r="BB18" s="270"/>
      <c r="BC18" s="271"/>
      <c r="BD18" s="271"/>
      <c r="BE18" s="279"/>
      <c r="BF18" s="273"/>
      <c r="BG18" s="274"/>
      <c r="BH18" s="275"/>
      <c r="BI18" s="270"/>
      <c r="BJ18" s="271"/>
      <c r="BK18" s="271"/>
      <c r="BL18" s="279"/>
      <c r="BM18" s="273"/>
      <c r="BN18" s="274"/>
      <c r="BO18" s="275"/>
      <c r="BP18" s="270"/>
      <c r="BQ18" s="271"/>
      <c r="BR18" s="271"/>
      <c r="BS18" s="279"/>
      <c r="BT18" s="273"/>
      <c r="BU18" s="274"/>
      <c r="BV18" s="275"/>
      <c r="BW18" s="270"/>
      <c r="BX18" s="271"/>
      <c r="BY18" s="271"/>
      <c r="BZ18" s="279"/>
      <c r="CA18" s="273"/>
      <c r="CB18" s="274"/>
      <c r="CC18" s="10"/>
      <c r="CD18" s="10"/>
      <c r="CE18" s="10"/>
      <c r="CF18" s="10"/>
      <c r="CG18" s="10"/>
      <c r="CH18" s="3"/>
      <c r="CI18" s="3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</row>
    <row r="19" spans="1:115" s="254" customFormat="1" ht="48.95" customHeight="1" x14ac:dyDescent="0.2">
      <c r="A19" s="443" t="s">
        <v>27</v>
      </c>
      <c r="B19" s="245" t="s">
        <v>92</v>
      </c>
      <c r="C19" s="22">
        <v>40000</v>
      </c>
      <c r="D19" s="246">
        <v>23</v>
      </c>
      <c r="E19" s="247">
        <v>39400</v>
      </c>
      <c r="F19" s="23">
        <f>$CF$2*(2-E19/MIN(E$19:E$20))</f>
        <v>61.647727272727266</v>
      </c>
      <c r="G19" s="23">
        <f t="shared" si="9"/>
        <v>84.647727272727266</v>
      </c>
      <c r="H19" s="248">
        <v>1</v>
      </c>
      <c r="I19" s="249">
        <f>+$C19/$C$37*H19</f>
        <v>2.5420221684669269E-2</v>
      </c>
      <c r="J19" s="250">
        <f t="shared" si="10"/>
        <v>2.1517639923761518</v>
      </c>
      <c r="K19" s="251"/>
      <c r="L19" s="40">
        <f t="shared" si="11"/>
        <v>39400</v>
      </c>
      <c r="M19" s="41">
        <f>$CF$2*(2-L19/MIN(L$19:L$20))</f>
        <v>61.647727272727266</v>
      </c>
      <c r="N19" s="41">
        <f t="shared" si="30"/>
        <v>84.647727272727266</v>
      </c>
      <c r="O19" s="308">
        <v>1</v>
      </c>
      <c r="P19" s="249">
        <f t="shared" ref="P19:P30" si="40">+$C19/$C$37*O19</f>
        <v>2.5420221684669269E-2</v>
      </c>
      <c r="Q19" s="250">
        <f t="shared" si="12"/>
        <v>2.1517639923761518</v>
      </c>
      <c r="R19" s="251"/>
      <c r="S19" s="247">
        <v>39400</v>
      </c>
      <c r="T19" s="23">
        <f>$CF$2*(2-S19/MIN(S$19:S$20))</f>
        <v>61.647727272727266</v>
      </c>
      <c r="U19" s="51">
        <f t="shared" si="13"/>
        <v>84.647727272727266</v>
      </c>
      <c r="V19" s="248">
        <v>1</v>
      </c>
      <c r="W19" s="249">
        <f>+$C19/$C$37*V19</f>
        <v>2.5420221684669269E-2</v>
      </c>
      <c r="X19" s="250">
        <f t="shared" si="31"/>
        <v>2.1517639923761518</v>
      </c>
      <c r="Y19" s="251"/>
      <c r="Z19" s="252">
        <f t="shared" si="14"/>
        <v>39400</v>
      </c>
      <c r="AA19" s="23">
        <f>$CF$2*(2-Z19/MIN(Z$19:Z$20))</f>
        <v>61.647727272727266</v>
      </c>
      <c r="AB19" s="23">
        <f t="shared" si="15"/>
        <v>84.647727272727266</v>
      </c>
      <c r="AC19" s="308">
        <v>1</v>
      </c>
      <c r="AD19" s="249">
        <f t="shared" ref="AD19:AD30" si="41">+$C19/$C$37*AC19</f>
        <v>2.5420221684669269E-2</v>
      </c>
      <c r="AE19" s="250">
        <f t="shared" si="32"/>
        <v>2.1517639923761518</v>
      </c>
      <c r="AF19" s="251"/>
      <c r="AG19" s="252">
        <f t="shared" si="16"/>
        <v>39400</v>
      </c>
      <c r="AH19" s="23">
        <f>$CF$2*(2-AG19/MIN(AG$19:AG$20))</f>
        <v>61.647727272727266</v>
      </c>
      <c r="AI19" s="23">
        <f t="shared" si="17"/>
        <v>84.647727272727266</v>
      </c>
      <c r="AJ19" s="307">
        <v>1</v>
      </c>
      <c r="AK19" s="249">
        <f t="shared" ref="AK19:AK30" si="42">+$C19/$C$37*AJ19</f>
        <v>2.5420221684669269E-2</v>
      </c>
      <c r="AL19" s="250">
        <f t="shared" si="33"/>
        <v>2.1517639923761518</v>
      </c>
      <c r="AM19" s="251"/>
      <c r="AN19" s="252">
        <f t="shared" si="18"/>
        <v>39400</v>
      </c>
      <c r="AO19" s="23">
        <f>$CF$2*(2-AN19/MIN(AN$19:AN$20))</f>
        <v>61.253997259022391</v>
      </c>
      <c r="AP19" s="23">
        <f t="shared" si="19"/>
        <v>84.253997259022384</v>
      </c>
      <c r="AQ19" s="253"/>
      <c r="AR19" s="249">
        <f>+$C19/$C$37*AQ19</f>
        <v>0</v>
      </c>
      <c r="AS19" s="250">
        <f t="shared" si="34"/>
        <v>0</v>
      </c>
      <c r="AT19" s="251"/>
      <c r="AU19" s="252">
        <f t="shared" si="20"/>
        <v>39400</v>
      </c>
      <c r="AV19" s="23">
        <f>$CF$2*(2-AU19/MIN(AU$19:AU$20))</f>
        <v>61.253997259022391</v>
      </c>
      <c r="AW19" s="23">
        <f t="shared" si="21"/>
        <v>84.253997259022384</v>
      </c>
      <c r="AX19" s="253"/>
      <c r="AY19" s="249">
        <f>+$C19/$C$37*AX19</f>
        <v>0</v>
      </c>
      <c r="AZ19" s="250">
        <f t="shared" si="35"/>
        <v>0</v>
      </c>
      <c r="BA19" s="251"/>
      <c r="BB19" s="252">
        <f t="shared" si="22"/>
        <v>39400</v>
      </c>
      <c r="BC19" s="23">
        <f>$CF$2*(2-BB19/MIN(BB$19:BB$20))</f>
        <v>61.647727272727266</v>
      </c>
      <c r="BD19" s="23">
        <f t="shared" si="23"/>
        <v>84.647727272727266</v>
      </c>
      <c r="BE19" s="253">
        <v>1</v>
      </c>
      <c r="BF19" s="249">
        <f>+$C19/$C$37*BE19</f>
        <v>2.5420221684669269E-2</v>
      </c>
      <c r="BG19" s="250">
        <f t="shared" si="36"/>
        <v>2.1517639923761518</v>
      </c>
      <c r="BH19" s="251"/>
      <c r="BI19" s="252">
        <f t="shared" si="24"/>
        <v>39400</v>
      </c>
      <c r="BJ19" s="23">
        <f>$CF$2*(2-BI19/MIN(BI$19:BI$20))</f>
        <v>61.647727272727266</v>
      </c>
      <c r="BK19" s="23">
        <f t="shared" si="25"/>
        <v>84.647727272727266</v>
      </c>
      <c r="BL19" s="253">
        <v>1</v>
      </c>
      <c r="BM19" s="249">
        <f>+$C19/$C$37*BL19</f>
        <v>2.5420221684669269E-2</v>
      </c>
      <c r="BN19" s="250">
        <f t="shared" si="37"/>
        <v>2.1517639923761518</v>
      </c>
      <c r="BO19" s="251"/>
      <c r="BP19" s="252">
        <f t="shared" si="26"/>
        <v>39400</v>
      </c>
      <c r="BQ19" s="23">
        <f>$CF$2*(2-BP19/MIN(BP$19:BP$20))</f>
        <v>61.647727272727266</v>
      </c>
      <c r="BR19" s="23">
        <f t="shared" si="27"/>
        <v>84.647727272727266</v>
      </c>
      <c r="BS19" s="136">
        <v>1</v>
      </c>
      <c r="BT19" s="249">
        <f>+$C19/$C$37*BS19</f>
        <v>2.5420221684669269E-2</v>
      </c>
      <c r="BU19" s="250">
        <f t="shared" si="38"/>
        <v>2.1517639923761518</v>
      </c>
      <c r="BV19" s="251"/>
      <c r="BW19" s="252">
        <f t="shared" si="28"/>
        <v>39400</v>
      </c>
      <c r="BX19" s="23">
        <f>$CF$2*(2-BW19/MIN(BW$19:BW$20))</f>
        <v>61.647727272727266</v>
      </c>
      <c r="BY19" s="23">
        <f t="shared" si="29"/>
        <v>84.647727272727266</v>
      </c>
      <c r="BZ19" s="308">
        <v>1</v>
      </c>
      <c r="CA19" s="249">
        <f>+$C19/$C$37*BZ19</f>
        <v>2.5420221684669269E-2</v>
      </c>
      <c r="CB19" s="250">
        <f t="shared" si="39"/>
        <v>2.1517639923761518</v>
      </c>
      <c r="CC19" s="3"/>
      <c r="CD19" s="3"/>
      <c r="CE19" s="3"/>
      <c r="CF19" s="3"/>
      <c r="CG19" s="3"/>
      <c r="CH19" s="10"/>
      <c r="CI19" s="10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</row>
    <row r="20" spans="1:115" s="115" customFormat="1" ht="35.1" customHeight="1" thickBot="1" x14ac:dyDescent="0.25">
      <c r="A20" s="449"/>
      <c r="B20" s="139" t="s">
        <v>25</v>
      </c>
      <c r="C20" s="140">
        <v>40000</v>
      </c>
      <c r="D20" s="141">
        <v>30</v>
      </c>
      <c r="E20" s="142">
        <v>35200</v>
      </c>
      <c r="F20" s="143">
        <f>$CF$2*(2-E20/MIN(E$19:E$20))</f>
        <v>70</v>
      </c>
      <c r="G20" s="238">
        <f t="shared" si="9"/>
        <v>100</v>
      </c>
      <c r="H20" s="144"/>
      <c r="I20" s="145"/>
      <c r="J20" s="146"/>
      <c r="K20" s="147"/>
      <c r="L20" s="148">
        <f t="shared" si="11"/>
        <v>35200</v>
      </c>
      <c r="M20" s="238">
        <f>$CF$2*(2-L20/MIN(L$19:L$20))</f>
        <v>70</v>
      </c>
      <c r="N20" s="238">
        <f t="shared" si="30"/>
        <v>100</v>
      </c>
      <c r="O20" s="150"/>
      <c r="P20" s="145"/>
      <c r="Q20" s="146"/>
      <c r="R20" s="147"/>
      <c r="S20" s="399">
        <v>35200</v>
      </c>
      <c r="T20" s="238">
        <f>$CF$2*(2-S20/MIN(S$19:S$20))</f>
        <v>70</v>
      </c>
      <c r="U20" s="238">
        <f t="shared" si="13"/>
        <v>100</v>
      </c>
      <c r="V20" s="144"/>
      <c r="W20" s="145"/>
      <c r="X20" s="146"/>
      <c r="Y20" s="147"/>
      <c r="Z20" s="148">
        <f t="shared" si="14"/>
        <v>35200</v>
      </c>
      <c r="AA20" s="238">
        <f>$CF$2*(2-Z20/MIN(Z$19:Z$20))</f>
        <v>70</v>
      </c>
      <c r="AB20" s="238">
        <f t="shared" si="15"/>
        <v>100</v>
      </c>
      <c r="AC20" s="150"/>
      <c r="AD20" s="145"/>
      <c r="AE20" s="146"/>
      <c r="AF20" s="147"/>
      <c r="AG20" s="148">
        <f t="shared" si="16"/>
        <v>35200</v>
      </c>
      <c r="AH20" s="238">
        <f>$CF$2*(2-AG20/MIN(AG$19:AG$20))</f>
        <v>70</v>
      </c>
      <c r="AI20" s="238">
        <f t="shared" si="17"/>
        <v>100</v>
      </c>
      <c r="AJ20" s="149"/>
      <c r="AK20" s="145"/>
      <c r="AL20" s="146"/>
      <c r="AM20" s="239">
        <v>5.0000000000000001E-3</v>
      </c>
      <c r="AN20" s="400">
        <f t="shared" si="18"/>
        <v>35024</v>
      </c>
      <c r="AO20" s="238">
        <f>$CF$2*(2-AN20/MIN(AN$19:AN$20))</f>
        <v>70</v>
      </c>
      <c r="AP20" s="238">
        <f t="shared" si="19"/>
        <v>100</v>
      </c>
      <c r="AQ20" s="150">
        <v>1</v>
      </c>
      <c r="AR20" s="145">
        <f>+$C20/$C$37*AQ20</f>
        <v>2.5420221684669269E-2</v>
      </c>
      <c r="AS20" s="146">
        <f t="shared" si="34"/>
        <v>2.5420221684669269</v>
      </c>
      <c r="AT20" s="239">
        <v>5.0000000000000001E-3</v>
      </c>
      <c r="AU20" s="400">
        <f t="shared" si="20"/>
        <v>35024</v>
      </c>
      <c r="AV20" s="238">
        <f>$CF$2*(2-AU20/MIN(AU$19:AU$20))</f>
        <v>70</v>
      </c>
      <c r="AW20" s="238">
        <f t="shared" si="21"/>
        <v>100</v>
      </c>
      <c r="AX20" s="150">
        <v>1</v>
      </c>
      <c r="AY20" s="145">
        <f>+$C20/$C$37*AX20</f>
        <v>2.5420221684669269E-2</v>
      </c>
      <c r="AZ20" s="146">
        <f t="shared" si="35"/>
        <v>2.5420221684669269</v>
      </c>
      <c r="BA20" s="239"/>
      <c r="BB20" s="400">
        <f t="shared" si="22"/>
        <v>35200</v>
      </c>
      <c r="BC20" s="238">
        <f>$CF$2*(2-BB20/MIN(BB$19:BB$20))</f>
        <v>70</v>
      </c>
      <c r="BD20" s="238">
        <f t="shared" si="23"/>
        <v>100</v>
      </c>
      <c r="BE20" s="150"/>
      <c r="BF20" s="145">
        <f>+$C20/$C$37*BE20</f>
        <v>0</v>
      </c>
      <c r="BG20" s="146">
        <f t="shared" si="36"/>
        <v>0</v>
      </c>
      <c r="BH20" s="239"/>
      <c r="BI20" s="400">
        <f t="shared" si="24"/>
        <v>35200</v>
      </c>
      <c r="BJ20" s="238">
        <f>$CF$2*(2-BI20/MIN(BI$19:BI$20))</f>
        <v>70</v>
      </c>
      <c r="BK20" s="238">
        <f t="shared" si="25"/>
        <v>100</v>
      </c>
      <c r="BL20" s="150"/>
      <c r="BM20" s="145"/>
      <c r="BN20" s="146"/>
      <c r="BO20" s="239"/>
      <c r="BP20" s="400">
        <f t="shared" si="26"/>
        <v>35200</v>
      </c>
      <c r="BQ20" s="238">
        <f>$CF$2*(2-BP20/MIN(BP$19:BP$20))</f>
        <v>70</v>
      </c>
      <c r="BR20" s="238">
        <f t="shared" si="27"/>
        <v>100</v>
      </c>
      <c r="BS20" s="150"/>
      <c r="BT20" s="145"/>
      <c r="BU20" s="146"/>
      <c r="BV20" s="239"/>
      <c r="BW20" s="400">
        <f t="shared" si="28"/>
        <v>35200</v>
      </c>
      <c r="BX20" s="238">
        <f>$CF$2*(2-BW20/MIN(BW$19:BW$20))</f>
        <v>70</v>
      </c>
      <c r="BY20" s="238">
        <f t="shared" si="29"/>
        <v>100</v>
      </c>
      <c r="BZ20" s="150"/>
      <c r="CA20" s="145"/>
      <c r="CB20" s="146"/>
      <c r="CC20" s="10"/>
      <c r="CD20" s="10"/>
      <c r="CE20" s="10"/>
      <c r="CF20" s="10"/>
      <c r="CG20" s="10"/>
      <c r="CH20" s="3"/>
      <c r="CI20" s="3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</row>
    <row r="21" spans="1:115" s="243" customFormat="1" ht="35.1" customHeight="1" thickTop="1" x14ac:dyDescent="0.2">
      <c r="A21" s="449"/>
      <c r="B21" s="258" t="s">
        <v>83</v>
      </c>
      <c r="C21" s="282" t="s">
        <v>81</v>
      </c>
      <c r="D21" s="283"/>
      <c r="E21" s="283"/>
      <c r="F21" s="283"/>
      <c r="G21" s="283"/>
      <c r="H21" s="283"/>
      <c r="I21" s="284"/>
      <c r="J21" s="263"/>
      <c r="K21" s="264"/>
      <c r="L21" s="259"/>
      <c r="M21" s="260"/>
      <c r="N21" s="260"/>
      <c r="O21" s="285"/>
      <c r="P21" s="262"/>
      <c r="Q21" s="263"/>
      <c r="R21" s="264"/>
      <c r="S21" s="265"/>
      <c r="T21" s="260"/>
      <c r="U21" s="260"/>
      <c r="V21" s="266"/>
      <c r="W21" s="262"/>
      <c r="X21" s="263"/>
      <c r="Y21" s="264"/>
      <c r="Z21" s="259"/>
      <c r="AA21" s="260"/>
      <c r="AB21" s="260"/>
      <c r="AC21" s="285"/>
      <c r="AD21" s="262"/>
      <c r="AE21" s="263"/>
      <c r="AF21" s="264"/>
      <c r="AG21" s="259"/>
      <c r="AH21" s="260"/>
      <c r="AI21" s="260"/>
      <c r="AJ21" s="268"/>
      <c r="AK21" s="262"/>
      <c r="AL21" s="263"/>
      <c r="AM21" s="286"/>
      <c r="AN21" s="259"/>
      <c r="AO21" s="260"/>
      <c r="AP21" s="260"/>
      <c r="AQ21" s="285"/>
      <c r="AR21" s="262"/>
      <c r="AS21" s="263"/>
      <c r="AT21" s="286"/>
      <c r="AU21" s="259"/>
      <c r="AV21" s="260"/>
      <c r="AW21" s="260"/>
      <c r="AX21" s="285"/>
      <c r="AY21" s="262"/>
      <c r="AZ21" s="263"/>
      <c r="BA21" s="286"/>
      <c r="BB21" s="259"/>
      <c r="BC21" s="260"/>
      <c r="BD21" s="260"/>
      <c r="BE21" s="285"/>
      <c r="BF21" s="262"/>
      <c r="BG21" s="263"/>
      <c r="BH21" s="286"/>
      <c r="BI21" s="259"/>
      <c r="BJ21" s="260"/>
      <c r="BK21" s="260"/>
      <c r="BL21" s="285"/>
      <c r="BM21" s="262"/>
      <c r="BN21" s="263"/>
      <c r="BO21" s="286"/>
      <c r="BP21" s="259"/>
      <c r="BQ21" s="260"/>
      <c r="BR21" s="260"/>
      <c r="BS21" s="285"/>
      <c r="BT21" s="262"/>
      <c r="BU21" s="263"/>
      <c r="BV21" s="286"/>
      <c r="BW21" s="259"/>
      <c r="BX21" s="260"/>
      <c r="BY21" s="260"/>
      <c r="BZ21" s="285"/>
      <c r="CA21" s="262"/>
      <c r="CB21" s="263"/>
      <c r="CC21" s="3"/>
      <c r="CD21" s="3"/>
      <c r="CE21" s="3"/>
      <c r="CF21" s="3"/>
      <c r="CG21" s="3"/>
      <c r="CH21" s="10"/>
      <c r="CI21" s="10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</row>
    <row r="22" spans="1:115" s="281" customFormat="1" ht="35.1" customHeight="1" x14ac:dyDescent="0.2">
      <c r="A22" s="449"/>
      <c r="B22" s="287" t="s">
        <v>33</v>
      </c>
      <c r="C22" s="288" t="s">
        <v>82</v>
      </c>
      <c r="D22" s="289"/>
      <c r="E22" s="289"/>
      <c r="F22" s="289"/>
      <c r="G22" s="289"/>
      <c r="H22" s="289"/>
      <c r="I22" s="290"/>
      <c r="J22" s="291"/>
      <c r="K22" s="292"/>
      <c r="L22" s="293"/>
      <c r="M22" s="294"/>
      <c r="N22" s="294"/>
      <c r="O22" s="295"/>
      <c r="P22" s="296"/>
      <c r="Q22" s="291"/>
      <c r="R22" s="292"/>
      <c r="S22" s="297"/>
      <c r="T22" s="294"/>
      <c r="U22" s="294"/>
      <c r="V22" s="298"/>
      <c r="W22" s="296"/>
      <c r="X22" s="291"/>
      <c r="Y22" s="292"/>
      <c r="Z22" s="293"/>
      <c r="AA22" s="294"/>
      <c r="AB22" s="294"/>
      <c r="AC22" s="295"/>
      <c r="AD22" s="296"/>
      <c r="AE22" s="291"/>
      <c r="AF22" s="292"/>
      <c r="AG22" s="293"/>
      <c r="AH22" s="294"/>
      <c r="AI22" s="294"/>
      <c r="AJ22" s="299"/>
      <c r="AK22" s="296"/>
      <c r="AL22" s="291"/>
      <c r="AM22" s="300"/>
      <c r="AN22" s="293"/>
      <c r="AO22" s="294"/>
      <c r="AP22" s="294"/>
      <c r="AQ22" s="295"/>
      <c r="AR22" s="296"/>
      <c r="AS22" s="291"/>
      <c r="AT22" s="300"/>
      <c r="AU22" s="293"/>
      <c r="AV22" s="294"/>
      <c r="AW22" s="294"/>
      <c r="AX22" s="295"/>
      <c r="AY22" s="296"/>
      <c r="AZ22" s="291"/>
      <c r="BA22" s="300"/>
      <c r="BB22" s="293"/>
      <c r="BC22" s="294"/>
      <c r="BD22" s="294"/>
      <c r="BE22" s="295"/>
      <c r="BF22" s="296"/>
      <c r="BG22" s="291"/>
      <c r="BH22" s="300"/>
      <c r="BI22" s="293"/>
      <c r="BJ22" s="294"/>
      <c r="BK22" s="294"/>
      <c r="BL22" s="295"/>
      <c r="BM22" s="296"/>
      <c r="BN22" s="291"/>
      <c r="BO22" s="300"/>
      <c r="BP22" s="293"/>
      <c r="BQ22" s="294"/>
      <c r="BR22" s="294"/>
      <c r="BS22" s="295"/>
      <c r="BT22" s="296"/>
      <c r="BU22" s="291"/>
      <c r="BV22" s="300"/>
      <c r="BW22" s="293"/>
      <c r="BX22" s="294"/>
      <c r="BY22" s="294"/>
      <c r="BZ22" s="295"/>
      <c r="CA22" s="296"/>
      <c r="CB22" s="291"/>
      <c r="CC22" s="10"/>
      <c r="CD22" s="10"/>
      <c r="CE22" s="10"/>
      <c r="CF22" s="10"/>
      <c r="CG22" s="10"/>
      <c r="CH22" s="3"/>
      <c r="CI22" s="3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</row>
    <row r="23" spans="1:115" s="244" customFormat="1" ht="35.1" customHeight="1" thickBot="1" x14ac:dyDescent="0.25">
      <c r="A23" s="450"/>
      <c r="B23" s="269" t="s">
        <v>34</v>
      </c>
      <c r="C23" s="301" t="s">
        <v>82</v>
      </c>
      <c r="D23" s="302"/>
      <c r="E23" s="302"/>
      <c r="F23" s="302"/>
      <c r="G23" s="302"/>
      <c r="H23" s="302"/>
      <c r="I23" s="303"/>
      <c r="J23" s="274"/>
      <c r="K23" s="275"/>
      <c r="L23" s="270"/>
      <c r="M23" s="271"/>
      <c r="N23" s="271"/>
      <c r="O23" s="304"/>
      <c r="P23" s="273"/>
      <c r="Q23" s="274"/>
      <c r="R23" s="275"/>
      <c r="S23" s="276"/>
      <c r="T23" s="271"/>
      <c r="U23" s="271"/>
      <c r="V23" s="277"/>
      <c r="W23" s="273"/>
      <c r="X23" s="274"/>
      <c r="Y23" s="275"/>
      <c r="Z23" s="270"/>
      <c r="AA23" s="271"/>
      <c r="AB23" s="271"/>
      <c r="AC23" s="304"/>
      <c r="AD23" s="273"/>
      <c r="AE23" s="274"/>
      <c r="AF23" s="275"/>
      <c r="AG23" s="270"/>
      <c r="AH23" s="271"/>
      <c r="AI23" s="271"/>
      <c r="AJ23" s="279"/>
      <c r="AK23" s="273"/>
      <c r="AL23" s="274"/>
      <c r="AM23" s="305"/>
      <c r="AN23" s="270"/>
      <c r="AO23" s="271"/>
      <c r="AP23" s="271"/>
      <c r="AQ23" s="304"/>
      <c r="AR23" s="273"/>
      <c r="AS23" s="274"/>
      <c r="AT23" s="305"/>
      <c r="AU23" s="270"/>
      <c r="AV23" s="271"/>
      <c r="AW23" s="271"/>
      <c r="AX23" s="304"/>
      <c r="AY23" s="273"/>
      <c r="AZ23" s="274"/>
      <c r="BA23" s="305"/>
      <c r="BB23" s="270"/>
      <c r="BC23" s="271"/>
      <c r="BD23" s="271"/>
      <c r="BE23" s="304"/>
      <c r="BF23" s="273"/>
      <c r="BG23" s="274"/>
      <c r="BH23" s="305"/>
      <c r="BI23" s="270"/>
      <c r="BJ23" s="271"/>
      <c r="BK23" s="271"/>
      <c r="BL23" s="304"/>
      <c r="BM23" s="273"/>
      <c r="BN23" s="274"/>
      <c r="BO23" s="305"/>
      <c r="BP23" s="270"/>
      <c r="BQ23" s="271"/>
      <c r="BR23" s="271"/>
      <c r="BS23" s="304"/>
      <c r="BT23" s="273"/>
      <c r="BU23" s="274"/>
      <c r="BV23" s="305"/>
      <c r="BW23" s="270"/>
      <c r="BX23" s="271"/>
      <c r="BY23" s="271"/>
      <c r="BZ23" s="304"/>
      <c r="CA23" s="273"/>
      <c r="CB23" s="274"/>
      <c r="CC23" s="3"/>
      <c r="CD23" s="3"/>
      <c r="CE23" s="3"/>
      <c r="CF23" s="3"/>
      <c r="CG23" s="3"/>
      <c r="CH23" s="10"/>
      <c r="CI23" s="10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</row>
    <row r="24" spans="1:115" s="254" customFormat="1" ht="60.6" customHeight="1" x14ac:dyDescent="0.2">
      <c r="A24" s="19" t="s">
        <v>28</v>
      </c>
      <c r="B24" s="245" t="s">
        <v>23</v>
      </c>
      <c r="C24" s="22">
        <v>413440</v>
      </c>
      <c r="D24" s="246">
        <v>15</v>
      </c>
      <c r="E24" s="247">
        <v>394240</v>
      </c>
      <c r="F24" s="23">
        <f>$CF$2*(2-E24/MIN(E$24:E$24))</f>
        <v>70</v>
      </c>
      <c r="G24" s="23">
        <f t="shared" ref="G24:G27" si="43">D24+F24</f>
        <v>85</v>
      </c>
      <c r="H24" s="248">
        <v>1</v>
      </c>
      <c r="I24" s="249">
        <f>+$C24/$C$37*H24</f>
        <v>0.26274341133274154</v>
      </c>
      <c r="J24" s="250">
        <f t="shared" ref="J24:J27" si="44">+G24*I24</f>
        <v>22.333189963283029</v>
      </c>
      <c r="K24" s="251"/>
      <c r="L24" s="40">
        <f t="shared" ref="L24:L27" si="45">+$E24*(1-K24)</f>
        <v>394240</v>
      </c>
      <c r="M24" s="41">
        <f>$CF$2*(2-L24/MIN(L$24:L$24))</f>
        <v>70</v>
      </c>
      <c r="N24" s="41">
        <f t="shared" ref="N24:N27" si="46">$D24+M24</f>
        <v>85</v>
      </c>
      <c r="O24" s="308">
        <v>1</v>
      </c>
      <c r="P24" s="249">
        <f t="shared" si="40"/>
        <v>0.26274341133274154</v>
      </c>
      <c r="Q24" s="250">
        <f t="shared" ref="Q24:Q27" si="47">+N24*P24</f>
        <v>22.333189963283029</v>
      </c>
      <c r="R24" s="251"/>
      <c r="S24" s="204">
        <v>394240</v>
      </c>
      <c r="T24" s="51">
        <f>$CF$2*(2-S24/MIN(S$24:S$24))</f>
        <v>70</v>
      </c>
      <c r="U24" s="51">
        <f t="shared" si="13"/>
        <v>85</v>
      </c>
      <c r="V24" s="248">
        <v>1</v>
      </c>
      <c r="W24" s="249">
        <f>+$C24/$C$37*V24</f>
        <v>0.26274341133274154</v>
      </c>
      <c r="X24" s="250">
        <f t="shared" si="31"/>
        <v>22.333189963283029</v>
      </c>
      <c r="Y24" s="251"/>
      <c r="Z24" s="252">
        <f t="shared" si="14"/>
        <v>394240</v>
      </c>
      <c r="AA24" s="23">
        <f>$CF$2*(2-Z24/MIN(Z$24:Z$24))</f>
        <v>70</v>
      </c>
      <c r="AB24" s="23">
        <f t="shared" si="15"/>
        <v>85</v>
      </c>
      <c r="AC24" s="308">
        <v>1</v>
      </c>
      <c r="AD24" s="249">
        <f t="shared" si="41"/>
        <v>0.26274341133274154</v>
      </c>
      <c r="AE24" s="250">
        <f t="shared" si="32"/>
        <v>22.333189963283029</v>
      </c>
      <c r="AF24" s="251"/>
      <c r="AG24" s="252">
        <f t="shared" si="16"/>
        <v>394240</v>
      </c>
      <c r="AH24" s="23">
        <f>$CF$2*(2-AG24/MIN(AG$24:AG$24))</f>
        <v>70</v>
      </c>
      <c r="AI24" s="23">
        <f t="shared" si="17"/>
        <v>85</v>
      </c>
      <c r="AJ24" s="307">
        <v>1</v>
      </c>
      <c r="AK24" s="249">
        <f t="shared" si="42"/>
        <v>0.26274341133274154</v>
      </c>
      <c r="AL24" s="250">
        <f t="shared" si="33"/>
        <v>22.333189963283029</v>
      </c>
      <c r="AM24" s="251"/>
      <c r="AN24" s="252">
        <f t="shared" si="18"/>
        <v>394240</v>
      </c>
      <c r="AO24" s="23">
        <f>$CF$2*(2-AN24/MIN(AN$24:AN$24))</f>
        <v>70</v>
      </c>
      <c r="AP24" s="23">
        <f t="shared" si="19"/>
        <v>85</v>
      </c>
      <c r="AQ24" s="308">
        <v>1</v>
      </c>
      <c r="AR24" s="249">
        <f>+$C24/$C$37*AQ24</f>
        <v>0.26274341133274154</v>
      </c>
      <c r="AS24" s="250">
        <f t="shared" si="34"/>
        <v>22.333189963283029</v>
      </c>
      <c r="AT24" s="251"/>
      <c r="AU24" s="252">
        <f t="shared" si="20"/>
        <v>394240</v>
      </c>
      <c r="AV24" s="23">
        <f>$CF$2*(2-AU24/MIN(AU$24:AU$24))</f>
        <v>70</v>
      </c>
      <c r="AW24" s="23">
        <f t="shared" si="21"/>
        <v>85</v>
      </c>
      <c r="AX24" s="308">
        <v>1</v>
      </c>
      <c r="AY24" s="249">
        <f>+$C24/$C$37*AX24</f>
        <v>0.26274341133274154</v>
      </c>
      <c r="AZ24" s="250">
        <f t="shared" si="35"/>
        <v>22.333189963283029</v>
      </c>
      <c r="BA24" s="251"/>
      <c r="BB24" s="252">
        <f t="shared" si="22"/>
        <v>394240</v>
      </c>
      <c r="BC24" s="23">
        <f>$CF$2*(2-BB24/MIN(BB$24:BB$24))</f>
        <v>70</v>
      </c>
      <c r="BD24" s="23">
        <f t="shared" si="23"/>
        <v>85</v>
      </c>
      <c r="BE24" s="308">
        <v>1</v>
      </c>
      <c r="BF24" s="249">
        <f>+$C24/$C$37*BE24</f>
        <v>0.26274341133274154</v>
      </c>
      <c r="BG24" s="250">
        <f t="shared" si="36"/>
        <v>22.333189963283029</v>
      </c>
      <c r="BH24" s="251"/>
      <c r="BI24" s="252">
        <f t="shared" si="24"/>
        <v>394240</v>
      </c>
      <c r="BJ24" s="23">
        <f>$CF$2*(2-BI24/MIN(BI$24:BI$24))</f>
        <v>70</v>
      </c>
      <c r="BK24" s="23">
        <f t="shared" si="25"/>
        <v>85</v>
      </c>
      <c r="BL24" s="308">
        <v>1</v>
      </c>
      <c r="BM24" s="249">
        <f>+$C24/$C$37*BL24</f>
        <v>0.26274341133274154</v>
      </c>
      <c r="BN24" s="250">
        <f t="shared" si="37"/>
        <v>22.333189963283029</v>
      </c>
      <c r="BO24" s="311"/>
      <c r="BP24" s="252">
        <f t="shared" si="26"/>
        <v>394240</v>
      </c>
      <c r="BQ24" s="23">
        <f>$CF$2*(2-BP24/MIN(BP$24:BP$24))</f>
        <v>70</v>
      </c>
      <c r="BR24" s="23">
        <f t="shared" si="27"/>
        <v>85</v>
      </c>
      <c r="BS24" s="308">
        <v>1</v>
      </c>
      <c r="BT24" s="249">
        <f>+$C24/$C$37*BS24</f>
        <v>0.26274341133274154</v>
      </c>
      <c r="BU24" s="250">
        <f t="shared" si="38"/>
        <v>22.333189963283029</v>
      </c>
      <c r="BV24" s="311"/>
      <c r="BW24" s="252">
        <f t="shared" si="28"/>
        <v>394240</v>
      </c>
      <c r="BX24" s="23">
        <f>$CF$2*(2-BW24/MIN(BW$24:BW$24))</f>
        <v>70</v>
      </c>
      <c r="BY24" s="23">
        <f t="shared" si="29"/>
        <v>85</v>
      </c>
      <c r="BZ24" s="308">
        <v>1</v>
      </c>
      <c r="CA24" s="249">
        <f>+$C24/$C$37*BZ24</f>
        <v>0.26274341133274154</v>
      </c>
      <c r="CB24" s="250">
        <f t="shared" si="39"/>
        <v>22.333189963283029</v>
      </c>
      <c r="CC24" s="10"/>
      <c r="CD24" s="10"/>
      <c r="CE24" s="10"/>
      <c r="CF24" s="10"/>
      <c r="CG24" s="10"/>
      <c r="CH24" s="3"/>
      <c r="CI24" s="3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</row>
    <row r="25" spans="1:115" s="242" customFormat="1" ht="60.6" customHeight="1" thickBot="1" x14ac:dyDescent="0.25">
      <c r="A25" s="21"/>
      <c r="B25" s="215" t="s">
        <v>33</v>
      </c>
      <c r="C25" s="301" t="s">
        <v>84</v>
      </c>
      <c r="D25" s="302"/>
      <c r="E25" s="302"/>
      <c r="F25" s="302"/>
      <c r="G25" s="324"/>
      <c r="H25" s="219"/>
      <c r="I25" s="220"/>
      <c r="J25" s="221"/>
      <c r="K25" s="222"/>
      <c r="L25" s="223"/>
      <c r="M25" s="224"/>
      <c r="N25" s="224"/>
      <c r="O25" s="226"/>
      <c r="P25" s="220"/>
      <c r="Q25" s="221"/>
      <c r="R25" s="222"/>
      <c r="S25" s="216"/>
      <c r="T25" s="224"/>
      <c r="U25" s="224"/>
      <c r="V25" s="219"/>
      <c r="W25" s="220"/>
      <c r="X25" s="221"/>
      <c r="Y25" s="222"/>
      <c r="Z25" s="223"/>
      <c r="AA25" s="224"/>
      <c r="AB25" s="224"/>
      <c r="AC25" s="226"/>
      <c r="AD25" s="220"/>
      <c r="AE25" s="221"/>
      <c r="AF25" s="222"/>
      <c r="AG25" s="223"/>
      <c r="AH25" s="224"/>
      <c r="AI25" s="224"/>
      <c r="AJ25" s="325"/>
      <c r="AK25" s="220"/>
      <c r="AL25" s="221"/>
      <c r="AM25" s="222"/>
      <c r="AN25" s="223"/>
      <c r="AO25" s="224"/>
      <c r="AP25" s="224"/>
      <c r="AQ25" s="226"/>
      <c r="AR25" s="220"/>
      <c r="AS25" s="221"/>
      <c r="AT25" s="222"/>
      <c r="AU25" s="223"/>
      <c r="AV25" s="224"/>
      <c r="AW25" s="224"/>
      <c r="AX25" s="226"/>
      <c r="AY25" s="220"/>
      <c r="AZ25" s="221"/>
      <c r="BA25" s="222"/>
      <c r="BB25" s="223"/>
      <c r="BC25" s="224"/>
      <c r="BD25" s="224"/>
      <c r="BE25" s="226"/>
      <c r="BF25" s="220"/>
      <c r="BG25" s="221"/>
      <c r="BH25" s="222"/>
      <c r="BI25" s="223"/>
      <c r="BJ25" s="224"/>
      <c r="BK25" s="224"/>
      <c r="BL25" s="226"/>
      <c r="BM25" s="220"/>
      <c r="BN25" s="221"/>
      <c r="BO25" s="326"/>
      <c r="BP25" s="223"/>
      <c r="BQ25" s="224"/>
      <c r="BR25" s="224"/>
      <c r="BS25" s="226"/>
      <c r="BT25" s="220"/>
      <c r="BU25" s="221"/>
      <c r="BV25" s="326"/>
      <c r="BW25" s="223"/>
      <c r="BX25" s="224"/>
      <c r="BY25" s="224"/>
      <c r="BZ25" s="226"/>
      <c r="CA25" s="220"/>
      <c r="CB25" s="221"/>
      <c r="CC25" s="3"/>
      <c r="CD25" s="3"/>
      <c r="CE25" s="3"/>
      <c r="CF25" s="3"/>
      <c r="CG25" s="3"/>
      <c r="CH25" s="10"/>
      <c r="CI25" s="10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</row>
    <row r="26" spans="1:115" s="323" customFormat="1" ht="62.45" customHeight="1" thickBot="1" x14ac:dyDescent="0.25">
      <c r="A26" s="443" t="s">
        <v>29</v>
      </c>
      <c r="B26" s="312" t="s">
        <v>25</v>
      </c>
      <c r="C26" s="188">
        <v>116000</v>
      </c>
      <c r="D26" s="179">
        <v>15</v>
      </c>
      <c r="E26" s="313">
        <v>106720</v>
      </c>
      <c r="F26" s="321">
        <f>$CF$2*(2-E26/MIN(E$26:E$27))</f>
        <v>55.109090909090916</v>
      </c>
      <c r="G26" s="321">
        <f t="shared" si="43"/>
        <v>70.109090909090924</v>
      </c>
      <c r="H26" s="315"/>
      <c r="I26" s="316">
        <f>+$C26/$C$37*H26</f>
        <v>0</v>
      </c>
      <c r="J26" s="317">
        <f t="shared" si="44"/>
        <v>0</v>
      </c>
      <c r="K26" s="318"/>
      <c r="L26" s="319">
        <f t="shared" si="45"/>
        <v>106720</v>
      </c>
      <c r="M26" s="314">
        <f>$CF$2*(2-L26/MIN(L$26:L$27))</f>
        <v>55.109090909090916</v>
      </c>
      <c r="N26" s="314">
        <f t="shared" si="46"/>
        <v>70.109090909090924</v>
      </c>
      <c r="O26" s="320"/>
      <c r="P26" s="316">
        <f t="shared" si="40"/>
        <v>0</v>
      </c>
      <c r="Q26" s="317">
        <f t="shared" si="47"/>
        <v>0</v>
      </c>
      <c r="R26" s="318"/>
      <c r="S26" s="313">
        <v>106720</v>
      </c>
      <c r="T26" s="314">
        <f>$CF$2*(2-S26/MIN(S$26:S$27))</f>
        <v>55.109090909090916</v>
      </c>
      <c r="U26" s="321">
        <f t="shared" si="13"/>
        <v>70.109090909090924</v>
      </c>
      <c r="V26" s="315"/>
      <c r="W26" s="316">
        <f>+$C26/$C$37*V26</f>
        <v>0</v>
      </c>
      <c r="X26" s="317">
        <f t="shared" si="31"/>
        <v>0</v>
      </c>
      <c r="Y26" s="318"/>
      <c r="Z26" s="319">
        <f t="shared" si="14"/>
        <v>106720</v>
      </c>
      <c r="AA26" s="314">
        <f>$CF$2*(2-Z26/MIN(Z$26:Z$27))</f>
        <v>55.109090909090916</v>
      </c>
      <c r="AB26" s="314">
        <f t="shared" si="15"/>
        <v>70.109090909090924</v>
      </c>
      <c r="AC26" s="320"/>
      <c r="AD26" s="316">
        <f t="shared" si="41"/>
        <v>0</v>
      </c>
      <c r="AE26" s="317">
        <f t="shared" si="32"/>
        <v>0</v>
      </c>
      <c r="AF26" s="318"/>
      <c r="AG26" s="319">
        <f t="shared" si="16"/>
        <v>106720</v>
      </c>
      <c r="AH26" s="314">
        <f>$CF$2*(2-AG26/MIN(AG$26:AG$27))</f>
        <v>55.109090909090916</v>
      </c>
      <c r="AI26" s="314">
        <f t="shared" si="17"/>
        <v>70.109090909090924</v>
      </c>
      <c r="AJ26" s="320"/>
      <c r="AK26" s="316">
        <f t="shared" si="42"/>
        <v>0</v>
      </c>
      <c r="AL26" s="317">
        <f t="shared" si="33"/>
        <v>0</v>
      </c>
      <c r="AM26" s="318"/>
      <c r="AN26" s="319">
        <f t="shared" si="18"/>
        <v>106720</v>
      </c>
      <c r="AO26" s="314">
        <f>$CF$2*(2-AN26/MIN(AN$26:AN$27))</f>
        <v>55.109090909090916</v>
      </c>
      <c r="AP26" s="314">
        <f t="shared" si="19"/>
        <v>70.109090909090924</v>
      </c>
      <c r="AQ26" s="320"/>
      <c r="AR26" s="316">
        <f>+$C26/$C$37*AQ26</f>
        <v>0</v>
      </c>
      <c r="AS26" s="317">
        <f t="shared" si="34"/>
        <v>0</v>
      </c>
      <c r="AT26" s="318"/>
      <c r="AU26" s="319">
        <f t="shared" si="20"/>
        <v>106720</v>
      </c>
      <c r="AV26" s="314">
        <f>$CF$2*(2-AU26/MIN(AU$26:AU$27))</f>
        <v>55.109090909090916</v>
      </c>
      <c r="AW26" s="314">
        <f t="shared" si="21"/>
        <v>70.109090909090924</v>
      </c>
      <c r="AX26" s="320"/>
      <c r="AY26" s="316">
        <f>+$C26/$C$37*AX26</f>
        <v>0</v>
      </c>
      <c r="AZ26" s="317">
        <f t="shared" si="35"/>
        <v>0</v>
      </c>
      <c r="BA26" s="318">
        <v>0.01</v>
      </c>
      <c r="BB26" s="319">
        <f t="shared" si="22"/>
        <v>105652.8</v>
      </c>
      <c r="BC26" s="314">
        <f>$CF$2*(2-BB26/MIN(BB$26:BB$27))</f>
        <v>55.957999999999991</v>
      </c>
      <c r="BD26" s="314">
        <f t="shared" si="23"/>
        <v>70.957999999999998</v>
      </c>
      <c r="BE26" s="322">
        <v>1</v>
      </c>
      <c r="BF26" s="316">
        <f>+$C26/$C$37*BE26</f>
        <v>7.3718642885540878E-2</v>
      </c>
      <c r="BG26" s="317">
        <f t="shared" si="36"/>
        <v>5.2309274618722092</v>
      </c>
      <c r="BH26" s="318">
        <v>0.01</v>
      </c>
      <c r="BI26" s="319">
        <f t="shared" si="24"/>
        <v>105652.8</v>
      </c>
      <c r="BJ26" s="314">
        <f>$CF$2*(2-BI26/MIN(BI$26:BI$27))</f>
        <v>55.957999999999991</v>
      </c>
      <c r="BK26" s="314">
        <f t="shared" si="25"/>
        <v>70.957999999999998</v>
      </c>
      <c r="BL26" s="322">
        <v>1</v>
      </c>
      <c r="BM26" s="316">
        <f>+$C26/$C$37*BL26</f>
        <v>7.3718642885540878E-2</v>
      </c>
      <c r="BN26" s="317">
        <f t="shared" si="37"/>
        <v>5.2309274618722092</v>
      </c>
      <c r="BO26" s="318"/>
      <c r="BP26" s="319">
        <f t="shared" si="26"/>
        <v>106720</v>
      </c>
      <c r="BQ26" s="314">
        <f>$CF$2*(2-BP26/MIN(BP$26:BP$27))</f>
        <v>53.376623376623385</v>
      </c>
      <c r="BR26" s="314">
        <f t="shared" si="27"/>
        <v>68.376623376623385</v>
      </c>
      <c r="BS26" s="322"/>
      <c r="BT26" s="316">
        <f>+$C26/$C$37*BS26</f>
        <v>0</v>
      </c>
      <c r="BU26" s="317">
        <f t="shared" si="38"/>
        <v>0</v>
      </c>
      <c r="BV26" s="318"/>
      <c r="BW26" s="319">
        <f t="shared" si="28"/>
        <v>106720</v>
      </c>
      <c r="BX26" s="314">
        <f>$CF$2*(2-BW26/MIN(BW$26:BW$27))</f>
        <v>53.376623376623385</v>
      </c>
      <c r="BY26" s="314">
        <f t="shared" si="29"/>
        <v>68.376623376623385</v>
      </c>
      <c r="BZ26" s="322"/>
      <c r="CA26" s="316">
        <f>+$C26/$C$37*BZ26</f>
        <v>0</v>
      </c>
      <c r="CB26" s="317">
        <f t="shared" si="39"/>
        <v>0</v>
      </c>
      <c r="CC26" s="10"/>
      <c r="CD26" s="10"/>
      <c r="CE26" s="10"/>
      <c r="CF26" s="10"/>
      <c r="CG26" s="10"/>
      <c r="CH26" s="3"/>
      <c r="CI26" s="3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</row>
    <row r="27" spans="1:115" s="3" customFormat="1" ht="35.1" customHeight="1" x14ac:dyDescent="0.2">
      <c r="A27" s="449"/>
      <c r="B27" s="194" t="s">
        <v>33</v>
      </c>
      <c r="C27" s="195">
        <v>116000</v>
      </c>
      <c r="D27" s="196">
        <v>17</v>
      </c>
      <c r="E27" s="197">
        <v>88000</v>
      </c>
      <c r="F27" s="203">
        <f>$CF$2*(2-E27/MIN(E$26:E$27))</f>
        <v>70</v>
      </c>
      <c r="G27" s="383">
        <f t="shared" si="43"/>
        <v>87</v>
      </c>
      <c r="H27" s="199">
        <v>1</v>
      </c>
      <c r="I27" s="200">
        <f>+$C27/$C$37*H27</f>
        <v>7.3718642885540878E-2</v>
      </c>
      <c r="J27" s="201">
        <f t="shared" si="44"/>
        <v>6.4135219310420561</v>
      </c>
      <c r="K27" s="202"/>
      <c r="L27" s="208">
        <f t="shared" si="45"/>
        <v>88000</v>
      </c>
      <c r="M27" s="198">
        <f>$CF$2*(2-L27/MIN(L$26:L$27))</f>
        <v>70</v>
      </c>
      <c r="N27" s="198">
        <f t="shared" si="46"/>
        <v>87</v>
      </c>
      <c r="O27" s="307">
        <v>1</v>
      </c>
      <c r="P27" s="200">
        <f t="shared" si="40"/>
        <v>7.3718642885540878E-2</v>
      </c>
      <c r="Q27" s="201">
        <f t="shared" si="47"/>
        <v>6.4135219310420561</v>
      </c>
      <c r="R27" s="202"/>
      <c r="S27" s="397">
        <v>88000</v>
      </c>
      <c r="T27" s="383">
        <f>$CF$2*(2-S27/MIN(S$26:S$27))</f>
        <v>70</v>
      </c>
      <c r="U27" s="383">
        <f t="shared" si="13"/>
        <v>87</v>
      </c>
      <c r="V27" s="199">
        <v>1</v>
      </c>
      <c r="W27" s="200">
        <f>+$C27/$C$37*V27</f>
        <v>7.3718642885540878E-2</v>
      </c>
      <c r="X27" s="201">
        <f t="shared" si="31"/>
        <v>6.4135219310420561</v>
      </c>
      <c r="Y27" s="202"/>
      <c r="Z27" s="306">
        <f t="shared" si="14"/>
        <v>88000</v>
      </c>
      <c r="AA27" s="203">
        <f>$CF$2*(2-Z27/MIN(Z$26:Z$27))</f>
        <v>70</v>
      </c>
      <c r="AB27" s="203">
        <f t="shared" si="15"/>
        <v>87</v>
      </c>
      <c r="AC27" s="307">
        <v>1</v>
      </c>
      <c r="AD27" s="200">
        <f t="shared" si="41"/>
        <v>7.3718642885540878E-2</v>
      </c>
      <c r="AE27" s="201">
        <f t="shared" si="32"/>
        <v>6.4135219310420561</v>
      </c>
      <c r="AF27" s="202"/>
      <c r="AG27" s="306">
        <f t="shared" si="16"/>
        <v>88000</v>
      </c>
      <c r="AH27" s="203">
        <f>$CF$2*(2-AG27/MIN(AG$26:AG$27))</f>
        <v>70</v>
      </c>
      <c r="AI27" s="203">
        <f t="shared" si="17"/>
        <v>87</v>
      </c>
      <c r="AJ27" s="307">
        <v>1</v>
      </c>
      <c r="AK27" s="200">
        <f t="shared" si="42"/>
        <v>7.3718642885540878E-2</v>
      </c>
      <c r="AL27" s="201">
        <f t="shared" si="33"/>
        <v>6.4135219310420561</v>
      </c>
      <c r="AM27" s="202"/>
      <c r="AN27" s="401">
        <f t="shared" si="18"/>
        <v>88000</v>
      </c>
      <c r="AO27" s="383">
        <f>$CF$2*(2-AN27/MIN(AN$26:AN$27))</f>
        <v>70</v>
      </c>
      <c r="AP27" s="383">
        <f t="shared" si="19"/>
        <v>87</v>
      </c>
      <c r="AQ27" s="307">
        <v>1</v>
      </c>
      <c r="AR27" s="200">
        <f>+$C27/$C$37*AQ27</f>
        <v>7.3718642885540878E-2</v>
      </c>
      <c r="AS27" s="201">
        <f t="shared" si="34"/>
        <v>6.4135219310420561</v>
      </c>
      <c r="AT27" s="202"/>
      <c r="AU27" s="401">
        <f t="shared" si="20"/>
        <v>88000</v>
      </c>
      <c r="AV27" s="383">
        <f>$CF$2*(2-AU27/MIN(AU$26:AU$27))</f>
        <v>70</v>
      </c>
      <c r="AW27" s="383">
        <f t="shared" si="21"/>
        <v>87</v>
      </c>
      <c r="AX27" s="307">
        <v>1</v>
      </c>
      <c r="AY27" s="200">
        <f>+$C27/$C$37*AX27</f>
        <v>7.3718642885540878E-2</v>
      </c>
      <c r="AZ27" s="201">
        <f t="shared" si="35"/>
        <v>6.4135219310420561</v>
      </c>
      <c r="BA27" s="202"/>
      <c r="BB27" s="401">
        <f t="shared" si="22"/>
        <v>88000</v>
      </c>
      <c r="BC27" s="383">
        <f>$CF$2*(2-BB27/MIN(BB$26:BB$27))</f>
        <v>70</v>
      </c>
      <c r="BD27" s="383">
        <f t="shared" si="23"/>
        <v>87</v>
      </c>
      <c r="BE27" s="307"/>
      <c r="BF27" s="200"/>
      <c r="BG27" s="201"/>
      <c r="BH27" s="202"/>
      <c r="BI27" s="401">
        <f t="shared" si="24"/>
        <v>88000</v>
      </c>
      <c r="BJ27" s="383">
        <f>$CF$2*(2-BI27/MIN(BI$26:BI$27))</f>
        <v>70</v>
      </c>
      <c r="BK27" s="383">
        <f t="shared" si="25"/>
        <v>87</v>
      </c>
      <c r="BL27" s="307"/>
      <c r="BM27" s="200"/>
      <c r="BN27" s="201"/>
      <c r="BO27" s="202">
        <v>0.02</v>
      </c>
      <c r="BP27" s="401">
        <f t="shared" si="26"/>
        <v>86240</v>
      </c>
      <c r="BQ27" s="383">
        <f>$CF$2*(2-BP27/MIN(BP$26:BP$27))</f>
        <v>70</v>
      </c>
      <c r="BR27" s="383">
        <f t="shared" si="27"/>
        <v>87</v>
      </c>
      <c r="BS27" s="307">
        <v>1</v>
      </c>
      <c r="BT27" s="200">
        <f>+$C27/$C$37*BS27</f>
        <v>7.3718642885540878E-2</v>
      </c>
      <c r="BU27" s="201">
        <f t="shared" si="38"/>
        <v>6.4135219310420561</v>
      </c>
      <c r="BV27" s="202">
        <v>0.02</v>
      </c>
      <c r="BW27" s="401">
        <f t="shared" si="28"/>
        <v>86240</v>
      </c>
      <c r="BX27" s="383">
        <f>$CF$2*(2-BW27/MIN(BW$26:BW$27))</f>
        <v>70</v>
      </c>
      <c r="BY27" s="383">
        <f t="shared" si="29"/>
        <v>87</v>
      </c>
      <c r="BZ27" s="307">
        <v>1</v>
      </c>
      <c r="CA27" s="200">
        <f>+$C27/$C$37*BZ27</f>
        <v>7.3718642885540878E-2</v>
      </c>
      <c r="CB27" s="201">
        <f t="shared" si="39"/>
        <v>6.4135219310420561</v>
      </c>
      <c r="CH27" s="10"/>
      <c r="CI27" s="10"/>
    </row>
    <row r="28" spans="1:115" s="244" customFormat="1" ht="46.5" customHeight="1" thickBot="1" x14ac:dyDescent="0.25">
      <c r="A28" s="450"/>
      <c r="B28" s="269" t="s">
        <v>34</v>
      </c>
      <c r="C28" s="301" t="s">
        <v>85</v>
      </c>
      <c r="D28" s="302"/>
      <c r="E28" s="302"/>
      <c r="F28" s="302"/>
      <c r="G28" s="324"/>
      <c r="H28" s="277"/>
      <c r="I28" s="273"/>
      <c r="J28" s="274"/>
      <c r="K28" s="275"/>
      <c r="L28" s="270"/>
      <c r="M28" s="271"/>
      <c r="N28" s="271"/>
      <c r="O28" s="304"/>
      <c r="P28" s="273"/>
      <c r="Q28" s="274"/>
      <c r="R28" s="275"/>
      <c r="S28" s="276"/>
      <c r="T28" s="271"/>
      <c r="U28" s="271"/>
      <c r="V28" s="277"/>
      <c r="W28" s="273"/>
      <c r="X28" s="274"/>
      <c r="Y28" s="275"/>
      <c r="Z28" s="270"/>
      <c r="AA28" s="271"/>
      <c r="AB28" s="271"/>
      <c r="AC28" s="304"/>
      <c r="AD28" s="273"/>
      <c r="AE28" s="274"/>
      <c r="AF28" s="275"/>
      <c r="AG28" s="270"/>
      <c r="AH28" s="271"/>
      <c r="AI28" s="271"/>
      <c r="AJ28" s="304"/>
      <c r="AK28" s="273"/>
      <c r="AL28" s="274"/>
      <c r="AM28" s="275"/>
      <c r="AN28" s="270"/>
      <c r="AO28" s="271"/>
      <c r="AP28" s="271"/>
      <c r="AQ28" s="304"/>
      <c r="AR28" s="273"/>
      <c r="AS28" s="274"/>
      <c r="AT28" s="275"/>
      <c r="AU28" s="270"/>
      <c r="AV28" s="271"/>
      <c r="AW28" s="271"/>
      <c r="AX28" s="304"/>
      <c r="AY28" s="273"/>
      <c r="AZ28" s="274"/>
      <c r="BA28" s="275"/>
      <c r="BB28" s="270"/>
      <c r="BC28" s="271"/>
      <c r="BD28" s="271"/>
      <c r="BE28" s="304"/>
      <c r="BF28" s="273"/>
      <c r="BG28" s="274"/>
      <c r="BH28" s="275"/>
      <c r="BI28" s="270"/>
      <c r="BJ28" s="271"/>
      <c r="BK28" s="271"/>
      <c r="BL28" s="304"/>
      <c r="BM28" s="273"/>
      <c r="BN28" s="274"/>
      <c r="BO28" s="275"/>
      <c r="BP28" s="270"/>
      <c r="BQ28" s="271"/>
      <c r="BR28" s="271"/>
      <c r="BS28" s="304"/>
      <c r="BT28" s="273"/>
      <c r="BU28" s="274"/>
      <c r="BV28" s="275"/>
      <c r="BW28" s="270"/>
      <c r="BX28" s="271"/>
      <c r="BY28" s="271"/>
      <c r="BZ28" s="304"/>
      <c r="CA28" s="273"/>
      <c r="CB28" s="274"/>
      <c r="CC28" s="10"/>
      <c r="CD28" s="10"/>
      <c r="CE28" s="10"/>
      <c r="CF28" s="10"/>
      <c r="CG28" s="10"/>
      <c r="CH28" s="3"/>
      <c r="CI28" s="3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</row>
    <row r="29" spans="1:115" s="3" customFormat="1" ht="65.45" customHeight="1" thickBot="1" x14ac:dyDescent="0.25">
      <c r="A29" s="417" t="s">
        <v>30</v>
      </c>
      <c r="B29" s="116" t="s">
        <v>25</v>
      </c>
      <c r="C29" s="117">
        <v>411400</v>
      </c>
      <c r="D29" s="118">
        <v>30</v>
      </c>
      <c r="E29" s="119">
        <v>277695</v>
      </c>
      <c r="F29" s="105">
        <f>$CF$2*(2-E29/MIN(E$29:E$31))</f>
        <v>70</v>
      </c>
      <c r="G29" s="104">
        <f t="shared" si="9"/>
        <v>100</v>
      </c>
      <c r="H29" s="120">
        <v>1</v>
      </c>
      <c r="I29" s="121">
        <f>+$C29/$C$37*H29</f>
        <v>0.26144698002682343</v>
      </c>
      <c r="J29" s="122">
        <f t="shared" si="10"/>
        <v>26.144698002682343</v>
      </c>
      <c r="K29" s="123">
        <v>0.03</v>
      </c>
      <c r="L29" s="101">
        <f t="shared" si="11"/>
        <v>269364.14999999997</v>
      </c>
      <c r="M29" s="102">
        <f>$CF$2*(2-L29/MIN(L$29:L$31))</f>
        <v>70</v>
      </c>
      <c r="N29" s="102">
        <f t="shared" si="30"/>
        <v>100</v>
      </c>
      <c r="O29" s="136">
        <v>1</v>
      </c>
      <c r="P29" s="121">
        <f t="shared" si="40"/>
        <v>0.26144698002682343</v>
      </c>
      <c r="Q29" s="122">
        <f t="shared" si="12"/>
        <v>26.144698002682343</v>
      </c>
      <c r="R29" s="123"/>
      <c r="S29" s="398">
        <v>277695</v>
      </c>
      <c r="T29" s="104">
        <f>$CF$2*(2-S29/MIN(S$29:S$31))</f>
        <v>70</v>
      </c>
      <c r="U29" s="104">
        <f t="shared" si="13"/>
        <v>100</v>
      </c>
      <c r="V29" s="120"/>
      <c r="W29" s="121"/>
      <c r="X29" s="122"/>
      <c r="Y29" s="123">
        <v>0.03</v>
      </c>
      <c r="Z29" s="111">
        <f t="shared" si="14"/>
        <v>269364.14999999997</v>
      </c>
      <c r="AA29" s="104">
        <f>$CF$2*(2-Z29/MIN(Z$29:Z$31))</f>
        <v>70</v>
      </c>
      <c r="AB29" s="104">
        <f t="shared" si="15"/>
        <v>100</v>
      </c>
      <c r="AC29" s="136">
        <v>1</v>
      </c>
      <c r="AD29" s="121">
        <f t="shared" si="41"/>
        <v>0.26144698002682343</v>
      </c>
      <c r="AE29" s="122">
        <f t="shared" si="32"/>
        <v>26.144698002682343</v>
      </c>
      <c r="AF29" s="123"/>
      <c r="AG29" s="111">
        <f t="shared" si="16"/>
        <v>277695</v>
      </c>
      <c r="AH29" s="104">
        <f>$CF$2*(2-AG29/MIN(AG$29:AG$31))</f>
        <v>70</v>
      </c>
      <c r="AI29" s="104">
        <f t="shared" si="17"/>
        <v>100</v>
      </c>
      <c r="AJ29" s="136"/>
      <c r="AK29" s="121"/>
      <c r="AL29" s="122"/>
      <c r="AM29" s="123">
        <v>0.03</v>
      </c>
      <c r="AN29" s="111">
        <f t="shared" si="18"/>
        <v>269364.14999999997</v>
      </c>
      <c r="AO29" s="104">
        <f>$CF$2*(2-AN29/MIN(AN$29:AN$31))</f>
        <v>70</v>
      </c>
      <c r="AP29" s="104">
        <f t="shared" si="19"/>
        <v>100</v>
      </c>
      <c r="AQ29" s="136">
        <v>1</v>
      </c>
      <c r="AR29" s="121">
        <f>+$C29/$C$37*AQ29</f>
        <v>0.26144698002682343</v>
      </c>
      <c r="AS29" s="122">
        <f t="shared" si="34"/>
        <v>26.144698002682343</v>
      </c>
      <c r="AT29" s="123"/>
      <c r="AU29" s="111">
        <f t="shared" si="20"/>
        <v>277695</v>
      </c>
      <c r="AV29" s="104">
        <f>$CF$2*(2-AU29/MIN(AU$29:AU$31))</f>
        <v>70</v>
      </c>
      <c r="AW29" s="104">
        <f t="shared" si="21"/>
        <v>100</v>
      </c>
      <c r="AX29" s="136"/>
      <c r="AY29" s="121"/>
      <c r="AZ29" s="122"/>
      <c r="BA29" s="123">
        <v>0.03</v>
      </c>
      <c r="BB29" s="111">
        <f t="shared" si="22"/>
        <v>269364.14999999997</v>
      </c>
      <c r="BC29" s="104">
        <f>$CF$2*(2-BB29/MIN(BB$29:BB$31))</f>
        <v>70</v>
      </c>
      <c r="BD29" s="104">
        <f t="shared" si="23"/>
        <v>100</v>
      </c>
      <c r="BE29" s="136">
        <v>1</v>
      </c>
      <c r="BF29" s="121">
        <f>+$C29/$C$37*BE29</f>
        <v>0.26144698002682343</v>
      </c>
      <c r="BG29" s="122">
        <f t="shared" si="36"/>
        <v>26.144698002682343</v>
      </c>
      <c r="BH29" s="123"/>
      <c r="BI29" s="111">
        <f t="shared" si="24"/>
        <v>277695</v>
      </c>
      <c r="BJ29" s="104">
        <f>$CF$2*(2-BI29/MIN(BI$29:BI$31))</f>
        <v>70</v>
      </c>
      <c r="BK29" s="104">
        <f t="shared" si="25"/>
        <v>100</v>
      </c>
      <c r="BL29" s="136"/>
      <c r="BM29" s="121"/>
      <c r="BN29" s="122"/>
      <c r="BO29" s="123"/>
      <c r="BP29" s="111">
        <f t="shared" si="26"/>
        <v>277695</v>
      </c>
      <c r="BQ29" s="104">
        <f>$CF$2*(2-BP29/MIN(BP$29:BP$31))</f>
        <v>70</v>
      </c>
      <c r="BR29" s="104">
        <f t="shared" si="27"/>
        <v>100</v>
      </c>
      <c r="BS29" s="136"/>
      <c r="BT29" s="121">
        <f>+$C29/$C$37*BS29</f>
        <v>0</v>
      </c>
      <c r="BU29" s="122">
        <f t="shared" si="38"/>
        <v>0</v>
      </c>
      <c r="BV29" s="123"/>
      <c r="BW29" s="111">
        <f t="shared" si="28"/>
        <v>277695</v>
      </c>
      <c r="BX29" s="104">
        <f>$CF$2*(2-BW29/MIN(BW$29:BW$31))</f>
        <v>70</v>
      </c>
      <c r="BY29" s="104">
        <f t="shared" si="29"/>
        <v>100</v>
      </c>
      <c r="BZ29" s="136">
        <v>1</v>
      </c>
      <c r="CA29" s="121">
        <f>+$C29/$C$37*BZ29</f>
        <v>0.26144698002682343</v>
      </c>
      <c r="CB29" s="122">
        <f t="shared" si="39"/>
        <v>26.144698002682343</v>
      </c>
      <c r="CH29" s="10"/>
      <c r="CI29" s="10"/>
    </row>
    <row r="30" spans="1:115" s="3" customFormat="1" ht="35.1" customHeight="1" thickBot="1" x14ac:dyDescent="0.25">
      <c r="A30" s="412"/>
      <c r="B30" s="42" t="s">
        <v>33</v>
      </c>
      <c r="C30" s="22">
        <v>411400</v>
      </c>
      <c r="D30" s="27">
        <v>25</v>
      </c>
      <c r="E30" s="28">
        <v>292600</v>
      </c>
      <c r="F30" s="23">
        <f>$CF$2*(2-E30/MIN(E$29:E$31))</f>
        <v>66.24282036046742</v>
      </c>
      <c r="G30" s="29">
        <f t="shared" si="9"/>
        <v>91.24282036046742</v>
      </c>
      <c r="H30" s="34"/>
      <c r="I30" s="32">
        <f>+$C30/$C$37*H30</f>
        <v>0</v>
      </c>
      <c r="J30" s="33">
        <f t="shared" si="10"/>
        <v>0</v>
      </c>
      <c r="K30" s="36"/>
      <c r="L30" s="37">
        <f t="shared" si="11"/>
        <v>292600</v>
      </c>
      <c r="M30" s="23">
        <f>$CF$2*(2-L30/MIN(L$29:L$31))</f>
        <v>63.961670474708676</v>
      </c>
      <c r="N30" s="29">
        <f t="shared" si="30"/>
        <v>88.961670474708683</v>
      </c>
      <c r="O30" s="35"/>
      <c r="P30" s="32">
        <f t="shared" si="40"/>
        <v>0</v>
      </c>
      <c r="Q30" s="33">
        <f t="shared" si="12"/>
        <v>0</v>
      </c>
      <c r="R30" s="36"/>
      <c r="S30" s="28">
        <v>292600</v>
      </c>
      <c r="T30" s="23">
        <f>$CF$2*(2-S30/MIN(S$29:S$31))</f>
        <v>66.24282036046742</v>
      </c>
      <c r="U30" s="51">
        <f t="shared" si="13"/>
        <v>91.24282036046742</v>
      </c>
      <c r="V30" s="34">
        <v>1</v>
      </c>
      <c r="W30" s="32">
        <f>+$C30/$C$37*V30</f>
        <v>0.26144698002682343</v>
      </c>
      <c r="X30" s="33">
        <f t="shared" si="31"/>
        <v>23.855159832374163</v>
      </c>
      <c r="Y30" s="36"/>
      <c r="Z30" s="37">
        <f t="shared" si="14"/>
        <v>292600</v>
      </c>
      <c r="AA30" s="23">
        <f>$CF$2*(2-Z30/MIN(Z$29:Z$31))</f>
        <v>63.961670474708676</v>
      </c>
      <c r="AB30" s="29">
        <f t="shared" si="15"/>
        <v>88.961670474708683</v>
      </c>
      <c r="AC30" s="35"/>
      <c r="AD30" s="32">
        <f t="shared" si="41"/>
        <v>0</v>
      </c>
      <c r="AE30" s="33">
        <f t="shared" si="32"/>
        <v>0</v>
      </c>
      <c r="AF30" s="36"/>
      <c r="AG30" s="37">
        <f t="shared" si="16"/>
        <v>292600</v>
      </c>
      <c r="AH30" s="23">
        <f>$CF$2*(2-AG30/MIN(AG$29:AG$31))</f>
        <v>66.24282036046742</v>
      </c>
      <c r="AI30" s="29">
        <f t="shared" si="17"/>
        <v>91.24282036046742</v>
      </c>
      <c r="AJ30" s="307">
        <v>1</v>
      </c>
      <c r="AK30" s="32">
        <f t="shared" si="42"/>
        <v>0.26144698002682343</v>
      </c>
      <c r="AL30" s="33">
        <f t="shared" si="33"/>
        <v>23.855159832374163</v>
      </c>
      <c r="AM30" s="36"/>
      <c r="AN30" s="37">
        <f t="shared" si="18"/>
        <v>292600</v>
      </c>
      <c r="AO30" s="23">
        <f>$CF$2*(2-AN30/MIN(AN$29:AN$31))</f>
        <v>63.961670474708676</v>
      </c>
      <c r="AP30" s="29">
        <f t="shared" si="19"/>
        <v>88.961670474708683</v>
      </c>
      <c r="AQ30" s="35"/>
      <c r="AR30" s="32">
        <f>+$C30/$C$37*AQ30</f>
        <v>0</v>
      </c>
      <c r="AS30" s="33">
        <f t="shared" si="34"/>
        <v>0</v>
      </c>
      <c r="AT30" s="36"/>
      <c r="AU30" s="37">
        <f t="shared" si="20"/>
        <v>292600</v>
      </c>
      <c r="AV30" s="23">
        <f>$CF$2*(2-AU30/MIN(AU$29:AU$31))</f>
        <v>66.24282036046742</v>
      </c>
      <c r="AW30" s="29">
        <f t="shared" si="21"/>
        <v>91.24282036046742</v>
      </c>
      <c r="AX30" s="136">
        <v>1</v>
      </c>
      <c r="AY30" s="32">
        <f>+$C30/$C$37*AX30</f>
        <v>0.26144698002682343</v>
      </c>
      <c r="AZ30" s="33">
        <f t="shared" si="35"/>
        <v>23.855159832374163</v>
      </c>
      <c r="BA30" s="36"/>
      <c r="BB30" s="37">
        <f t="shared" si="22"/>
        <v>292600</v>
      </c>
      <c r="BC30" s="23">
        <f>$CF$2*(2-BB30/MIN(BB$29:BB$31))</f>
        <v>63.961670474708676</v>
      </c>
      <c r="BD30" s="29">
        <f t="shared" si="23"/>
        <v>88.961670474708683</v>
      </c>
      <c r="BE30" s="35"/>
      <c r="BF30" s="32">
        <f>+$C30/$C$37*BE30</f>
        <v>0</v>
      </c>
      <c r="BG30" s="33">
        <f t="shared" si="36"/>
        <v>0</v>
      </c>
      <c r="BH30" s="36"/>
      <c r="BI30" s="37">
        <f t="shared" si="24"/>
        <v>292600</v>
      </c>
      <c r="BJ30" s="23">
        <f>$CF$2*(2-BI30/MIN(BI$29:BI$31))</f>
        <v>66.24282036046742</v>
      </c>
      <c r="BK30" s="29">
        <f t="shared" si="25"/>
        <v>91.24282036046742</v>
      </c>
      <c r="BL30" s="136">
        <v>1</v>
      </c>
      <c r="BM30" s="32">
        <f>+$C30/$C$37*BL30</f>
        <v>0.26144698002682343</v>
      </c>
      <c r="BN30" s="33">
        <f t="shared" ref="BN30" si="48">+BK30*BM30</f>
        <v>23.855159832374163</v>
      </c>
      <c r="BO30" s="36">
        <v>0.02</v>
      </c>
      <c r="BP30" s="37">
        <f t="shared" si="26"/>
        <v>286748</v>
      </c>
      <c r="BQ30" s="23">
        <f>$CF$2*(2-BP30/MIN(BP$29:BP$31))</f>
        <v>67.717963953258078</v>
      </c>
      <c r="BR30" s="29">
        <f t="shared" si="27"/>
        <v>92.717963953258078</v>
      </c>
      <c r="BS30" s="137">
        <v>1</v>
      </c>
      <c r="BT30" s="32">
        <f>+$C30/$C$37*BS30</f>
        <v>0.26144698002682343</v>
      </c>
      <c r="BU30" s="33">
        <f t="shared" si="38"/>
        <v>24.240831669815201</v>
      </c>
      <c r="BV30" s="36"/>
      <c r="BW30" s="37">
        <f t="shared" si="28"/>
        <v>292600</v>
      </c>
      <c r="BX30" s="23">
        <f>$CF$2*(2-BW30/MIN(BW$29:BW$31))</f>
        <v>66.24282036046742</v>
      </c>
      <c r="BY30" s="29">
        <f t="shared" si="29"/>
        <v>91.24282036046742</v>
      </c>
      <c r="BZ30" s="137"/>
      <c r="CA30" s="32">
        <f>+$C30/$C$37*BZ30</f>
        <v>0</v>
      </c>
      <c r="CB30" s="33">
        <f t="shared" si="39"/>
        <v>0</v>
      </c>
      <c r="CC30" s="10"/>
      <c r="CD30" s="10"/>
      <c r="CE30" s="10"/>
      <c r="CF30" s="10"/>
      <c r="CG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</row>
    <row r="31" spans="1:115" s="115" customFormat="1" ht="66.95" customHeight="1" thickTop="1" thickBot="1" x14ac:dyDescent="0.25">
      <c r="A31" s="413"/>
      <c r="B31" s="128" t="s">
        <v>23</v>
      </c>
      <c r="C31" s="112">
        <v>411400</v>
      </c>
      <c r="D31" s="129">
        <v>20</v>
      </c>
      <c r="E31" s="130">
        <v>385000</v>
      </c>
      <c r="F31" s="113">
        <f>$CF$2*(2-E31/MIN(E$29:E$31))</f>
        <v>42.951079421667664</v>
      </c>
      <c r="G31" s="126">
        <f t="shared" si="9"/>
        <v>62.951079421667664</v>
      </c>
      <c r="H31" s="131"/>
      <c r="I31" s="132"/>
      <c r="J31" s="133"/>
      <c r="K31" s="134"/>
      <c r="L31" s="127">
        <f t="shared" si="11"/>
        <v>385000</v>
      </c>
      <c r="M31" s="114">
        <f>$CF$2*(2-L31/MIN(L$29:L$31))</f>
        <v>39.949566414090349</v>
      </c>
      <c r="N31" s="126">
        <f t="shared" si="30"/>
        <v>59.949566414090349</v>
      </c>
      <c r="O31" s="135"/>
      <c r="P31" s="132"/>
      <c r="Q31" s="133"/>
      <c r="R31" s="134"/>
      <c r="S31" s="130">
        <v>385000</v>
      </c>
      <c r="T31" s="113">
        <f>$CF$2*(2-S31/MIN(S$29:S$31))</f>
        <v>42.951079421667664</v>
      </c>
      <c r="U31" s="114">
        <f t="shared" si="13"/>
        <v>62.951079421667664</v>
      </c>
      <c r="V31" s="131"/>
      <c r="W31" s="132"/>
      <c r="X31" s="133"/>
      <c r="Y31" s="134"/>
      <c r="Z31" s="127">
        <f t="shared" si="14"/>
        <v>385000</v>
      </c>
      <c r="AA31" s="114">
        <f>$CF$2*(2-Z31/MIN(Z$29:Z$31))</f>
        <v>39.949566414090349</v>
      </c>
      <c r="AB31" s="126">
        <f t="shared" si="15"/>
        <v>59.949566414090349</v>
      </c>
      <c r="AC31" s="135"/>
      <c r="AD31" s="132"/>
      <c r="AE31" s="133"/>
      <c r="AF31" s="134"/>
      <c r="AG31" s="127">
        <f t="shared" si="16"/>
        <v>385000</v>
      </c>
      <c r="AH31" s="114">
        <f>$CF$2*(2-AG31/MIN(AG$29:AG$31))</f>
        <v>42.951079421667664</v>
      </c>
      <c r="AI31" s="126">
        <f t="shared" si="17"/>
        <v>62.951079421667664</v>
      </c>
      <c r="AJ31" s="135"/>
      <c r="AK31" s="132"/>
      <c r="AL31" s="133"/>
      <c r="AM31" s="134"/>
      <c r="AN31" s="127">
        <f t="shared" si="18"/>
        <v>385000</v>
      </c>
      <c r="AO31" s="114">
        <f>$CF$2*(2-AN31/MIN(AN$29:AN$31))</f>
        <v>39.949566414090349</v>
      </c>
      <c r="AP31" s="126">
        <f t="shared" si="19"/>
        <v>59.949566414090349</v>
      </c>
      <c r="AQ31" s="135"/>
      <c r="AR31" s="132"/>
      <c r="AS31" s="133"/>
      <c r="AT31" s="134"/>
      <c r="AU31" s="127">
        <f t="shared" si="20"/>
        <v>385000</v>
      </c>
      <c r="AV31" s="114">
        <f>$CF$2*(2-AU31/MIN(AU$29:AU$31))</f>
        <v>42.951079421667664</v>
      </c>
      <c r="AW31" s="126">
        <f t="shared" si="21"/>
        <v>62.951079421667664</v>
      </c>
      <c r="AX31" s="135"/>
      <c r="AY31" s="132"/>
      <c r="AZ31" s="133"/>
      <c r="BA31" s="134"/>
      <c r="BB31" s="127">
        <f t="shared" si="22"/>
        <v>385000</v>
      </c>
      <c r="BC31" s="114">
        <f>$CF$2*(2-BB31/MIN(BB$29:BB$31))</f>
        <v>39.949566414090349</v>
      </c>
      <c r="BD31" s="126">
        <f t="shared" si="23"/>
        <v>59.949566414090349</v>
      </c>
      <c r="BE31" s="135"/>
      <c r="BF31" s="132"/>
      <c r="BG31" s="133"/>
      <c r="BH31" s="134"/>
      <c r="BI31" s="127">
        <f t="shared" si="24"/>
        <v>385000</v>
      </c>
      <c r="BJ31" s="114">
        <f>$CF$2*(2-BI31/MIN(BI$29:BI$31))</f>
        <v>42.951079421667664</v>
      </c>
      <c r="BK31" s="126">
        <f t="shared" si="25"/>
        <v>62.951079421667664</v>
      </c>
      <c r="BL31" s="135"/>
      <c r="BM31" s="132"/>
      <c r="BN31" s="133"/>
      <c r="BO31" s="134"/>
      <c r="BP31" s="127">
        <f t="shared" si="26"/>
        <v>385000</v>
      </c>
      <c r="BQ31" s="114">
        <f>$CF$2*(2-BP31/MIN(BP$29:BP$31))</f>
        <v>42.951079421667664</v>
      </c>
      <c r="BR31" s="126">
        <f t="shared" si="27"/>
        <v>62.951079421667664</v>
      </c>
      <c r="BS31" s="135"/>
      <c r="BT31" s="132"/>
      <c r="BU31" s="133"/>
      <c r="BV31" s="134"/>
      <c r="BW31" s="127">
        <f t="shared" si="28"/>
        <v>385000</v>
      </c>
      <c r="BX31" s="114">
        <f>$CF$2*(2-BW31/MIN(BW$29:BW$31))</f>
        <v>42.951079421667664</v>
      </c>
      <c r="BY31" s="126">
        <f t="shared" si="29"/>
        <v>62.951079421667664</v>
      </c>
      <c r="BZ31" s="135"/>
      <c r="CA31" s="132"/>
      <c r="CB31" s="133"/>
      <c r="CC31" s="3"/>
      <c r="CD31" s="3"/>
      <c r="CE31" s="3"/>
      <c r="CF31" s="3"/>
      <c r="CG31" s="3"/>
      <c r="CH31" s="10"/>
      <c r="CI31" s="10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</row>
    <row r="32" spans="1:115" s="3" customFormat="1" ht="55.5" customHeight="1" thickBot="1" x14ac:dyDescent="0.25">
      <c r="A32" s="443" t="s">
        <v>31</v>
      </c>
      <c r="B32" s="116" t="s">
        <v>25</v>
      </c>
      <c r="C32" s="117">
        <v>278400</v>
      </c>
      <c r="D32" s="118">
        <v>30</v>
      </c>
      <c r="E32" s="119">
        <v>174000</v>
      </c>
      <c r="F32" s="105">
        <f>$CF$2*(2-E32/MIN(E$32:E$33))</f>
        <v>67.083333333333329</v>
      </c>
      <c r="G32" s="104">
        <f t="shared" ref="G32:G36" si="49">D32+F32</f>
        <v>97.083333333333329</v>
      </c>
      <c r="H32" s="120"/>
      <c r="I32" s="121"/>
      <c r="J32" s="122"/>
      <c r="K32" s="123"/>
      <c r="L32" s="124">
        <f t="shared" ref="L32:L36" si="50">+$E32*(1-K32)</f>
        <v>174000</v>
      </c>
      <c r="M32" s="105">
        <f>$CF$2*(2-L32/MIN(L$32:L$33))</f>
        <v>67.083333333333329</v>
      </c>
      <c r="N32" s="105">
        <f t="shared" ref="N32:N36" si="51">$D32+M32</f>
        <v>97.083333333333329</v>
      </c>
      <c r="O32" s="154"/>
      <c r="P32" s="121"/>
      <c r="Q32" s="122"/>
      <c r="R32" s="123">
        <v>0.05</v>
      </c>
      <c r="S32" s="398">
        <f t="shared" ref="S32" si="52">+$E32*(1-R32)</f>
        <v>165300</v>
      </c>
      <c r="T32" s="104">
        <f>$CF$2*(2-S32/MIN(S$32:S$33))</f>
        <v>70</v>
      </c>
      <c r="U32" s="104">
        <f t="shared" si="13"/>
        <v>100</v>
      </c>
      <c r="V32" s="120">
        <v>1</v>
      </c>
      <c r="W32" s="121">
        <f>+$C32/$C$37*V32</f>
        <v>0.17692474292529811</v>
      </c>
      <c r="X32" s="122">
        <f t="shared" ref="X32:X36" si="53">+U32*W32</f>
        <v>17.692474292529813</v>
      </c>
      <c r="Y32" s="123"/>
      <c r="Z32" s="124">
        <f t="shared" si="14"/>
        <v>174000</v>
      </c>
      <c r="AA32" s="105">
        <f>$CF$2*(2-Z32/MIN(Z$32:Z$33))</f>
        <v>67.083333333333329</v>
      </c>
      <c r="AB32" s="105">
        <f t="shared" si="15"/>
        <v>97.083333333333329</v>
      </c>
      <c r="AC32" s="125"/>
      <c r="AD32" s="121"/>
      <c r="AE32" s="122"/>
      <c r="AF32" s="123">
        <v>0.05</v>
      </c>
      <c r="AG32" s="124">
        <f t="shared" si="16"/>
        <v>165300</v>
      </c>
      <c r="AH32" s="105">
        <f>$CF$2*(2-AG32/MIN(AG$32:AG$33))</f>
        <v>70</v>
      </c>
      <c r="AI32" s="105">
        <f t="shared" si="17"/>
        <v>100</v>
      </c>
      <c r="AJ32" s="136">
        <v>1</v>
      </c>
      <c r="AK32" s="121">
        <f>+$C32/$C$37*AJ32</f>
        <v>0.17692474292529811</v>
      </c>
      <c r="AL32" s="122">
        <f t="shared" ref="AL32:AL35" si="54">+AI32*AK32</f>
        <v>17.692474292529813</v>
      </c>
      <c r="AM32" s="123"/>
      <c r="AN32" s="111">
        <f t="shared" si="18"/>
        <v>174000</v>
      </c>
      <c r="AO32" s="104">
        <f>$CF$2*(2-AN32/MIN(AN$32:AN$33))</f>
        <v>67.083333333333329</v>
      </c>
      <c r="AP32" s="104">
        <f t="shared" si="19"/>
        <v>97.083333333333329</v>
      </c>
      <c r="AQ32" s="136"/>
      <c r="AR32" s="121"/>
      <c r="AS32" s="122"/>
      <c r="AT32" s="123">
        <v>0.05</v>
      </c>
      <c r="AU32" s="111">
        <f t="shared" si="20"/>
        <v>165300</v>
      </c>
      <c r="AV32" s="104">
        <f>$CF$2*(2-AU32/MIN(AU$32:AU$33))</f>
        <v>70</v>
      </c>
      <c r="AW32" s="104">
        <f t="shared" si="21"/>
        <v>100</v>
      </c>
      <c r="AX32" s="136">
        <v>1</v>
      </c>
      <c r="AY32" s="121">
        <f>+$C32/$C$37*AX32</f>
        <v>0.17692474292529811</v>
      </c>
      <c r="AZ32" s="122">
        <f t="shared" ref="AZ32:AZ35" si="55">+AW32*AY32</f>
        <v>17.692474292529813</v>
      </c>
      <c r="BA32" s="123"/>
      <c r="BB32" s="111">
        <f t="shared" si="22"/>
        <v>174000</v>
      </c>
      <c r="BC32" s="104">
        <f>$CF$2*(2-BB32/MIN(BB$32:BB$33))</f>
        <v>67.083333333333329</v>
      </c>
      <c r="BD32" s="104">
        <f t="shared" si="23"/>
        <v>97.083333333333329</v>
      </c>
      <c r="BE32" s="136"/>
      <c r="BF32" s="121"/>
      <c r="BG32" s="122"/>
      <c r="BH32" s="123">
        <v>0.05</v>
      </c>
      <c r="BI32" s="111">
        <f t="shared" si="24"/>
        <v>165300</v>
      </c>
      <c r="BJ32" s="104">
        <f>$CF$2*(2-BI32/MIN(BI$32:BI$33))</f>
        <v>70</v>
      </c>
      <c r="BK32" s="104">
        <f t="shared" si="25"/>
        <v>100</v>
      </c>
      <c r="BL32" s="136">
        <v>1</v>
      </c>
      <c r="BM32" s="121">
        <f>+$C32/$C$37*BL32</f>
        <v>0.17692474292529811</v>
      </c>
      <c r="BN32" s="122">
        <f t="shared" ref="BN32:BN35" si="56">+BK32*BM32</f>
        <v>17.692474292529813</v>
      </c>
      <c r="BO32" s="123"/>
      <c r="BP32" s="111">
        <f t="shared" si="26"/>
        <v>174000</v>
      </c>
      <c r="BQ32" s="104">
        <f>$CF$2*(2-BP32/MIN(BP$32:BP$33))</f>
        <v>67.083333333333329</v>
      </c>
      <c r="BR32" s="104">
        <f t="shared" si="27"/>
        <v>97.083333333333329</v>
      </c>
      <c r="BS32" s="136">
        <v>1</v>
      </c>
      <c r="BT32" s="121">
        <f>+$C32/$C$37*BS32</f>
        <v>0.17692474292529811</v>
      </c>
      <c r="BU32" s="122">
        <f t="shared" ref="BU32:BU35" si="57">+BR32*BT32</f>
        <v>17.176443792331025</v>
      </c>
      <c r="BV32" s="123"/>
      <c r="BW32" s="111">
        <f t="shared" si="28"/>
        <v>174000</v>
      </c>
      <c r="BX32" s="104">
        <f>$CF$2*(2-BW32/MIN(BW$32:BW$33))</f>
        <v>65.595238095238088</v>
      </c>
      <c r="BY32" s="104">
        <f t="shared" si="29"/>
        <v>95.595238095238088</v>
      </c>
      <c r="BZ32" s="136"/>
      <c r="CA32" s="121"/>
      <c r="CB32" s="122"/>
      <c r="CC32" s="10"/>
      <c r="CD32" s="10"/>
      <c r="CE32" s="10"/>
      <c r="CF32" s="10"/>
      <c r="CG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</row>
    <row r="33" spans="1:115" s="3" customFormat="1" ht="35.1" customHeight="1" thickBot="1" x14ac:dyDescent="0.25">
      <c r="A33" s="449"/>
      <c r="B33" s="327" t="s">
        <v>33</v>
      </c>
      <c r="C33" s="328">
        <v>278400</v>
      </c>
      <c r="D33" s="329">
        <v>25</v>
      </c>
      <c r="E33" s="402">
        <v>167040</v>
      </c>
      <c r="F33" s="403">
        <f>$CF$2*(2-E33/MIN(E$32:E$33))</f>
        <v>70</v>
      </c>
      <c r="G33" s="403">
        <f t="shared" si="49"/>
        <v>95</v>
      </c>
      <c r="H33" s="332">
        <v>1</v>
      </c>
      <c r="I33" s="333">
        <f>+$C33/$C$37*H33</f>
        <v>0.17692474292529811</v>
      </c>
      <c r="J33" s="334">
        <f t="shared" si="0"/>
        <v>16.80785057790332</v>
      </c>
      <c r="K33" s="335"/>
      <c r="L33" s="389">
        <f t="shared" si="50"/>
        <v>167040</v>
      </c>
      <c r="M33" s="384">
        <f>$CF$2*(2-L33/MIN(L$32:L$33))</f>
        <v>70</v>
      </c>
      <c r="N33" s="384">
        <f t="shared" si="51"/>
        <v>95</v>
      </c>
      <c r="O33" s="385">
        <v>1</v>
      </c>
      <c r="P33" s="333">
        <f>+$C33/$C$37*O33</f>
        <v>0.17692474292529811</v>
      </c>
      <c r="Q33" s="334">
        <f t="shared" ref="Q33:Q35" si="58">+N33*P33</f>
        <v>16.80785057790332</v>
      </c>
      <c r="R33" s="335"/>
      <c r="S33" s="330">
        <v>167040</v>
      </c>
      <c r="T33" s="331">
        <f>$CF$2*(2-S33/MIN(S$32:S$33))</f>
        <v>69.263157894736835</v>
      </c>
      <c r="U33" s="338">
        <f t="shared" si="13"/>
        <v>94.263157894736835</v>
      </c>
      <c r="V33" s="332"/>
      <c r="W33" s="333">
        <f>+$C33/$C$37*V33</f>
        <v>0</v>
      </c>
      <c r="X33" s="334">
        <f t="shared" si="53"/>
        <v>0</v>
      </c>
      <c r="Y33" s="335"/>
      <c r="Z33" s="336">
        <f t="shared" si="14"/>
        <v>167040</v>
      </c>
      <c r="AA33" s="331">
        <f>$CF$2*(2-Z33/MIN(Z$32:Z$33))</f>
        <v>70</v>
      </c>
      <c r="AB33" s="331">
        <f t="shared" si="15"/>
        <v>95</v>
      </c>
      <c r="AC33" s="337">
        <v>1</v>
      </c>
      <c r="AD33" s="333">
        <f>+$C33/$C$37*AC33</f>
        <v>0.17692474292529811</v>
      </c>
      <c r="AE33" s="334">
        <f t="shared" ref="AE33:AE35" si="59">+AB33*AD33</f>
        <v>16.80785057790332</v>
      </c>
      <c r="AF33" s="335"/>
      <c r="AG33" s="336">
        <f t="shared" si="16"/>
        <v>167040</v>
      </c>
      <c r="AH33" s="331">
        <f>$CF$2*(2-AG33/MIN(AG$32:AG$33))</f>
        <v>69.263157894736835</v>
      </c>
      <c r="AI33" s="331">
        <f t="shared" si="17"/>
        <v>94.263157894736835</v>
      </c>
      <c r="AJ33" s="337"/>
      <c r="AK33" s="333">
        <f>+$C33/$C$37*AJ33</f>
        <v>0</v>
      </c>
      <c r="AL33" s="334">
        <f t="shared" si="54"/>
        <v>0</v>
      </c>
      <c r="AM33" s="335"/>
      <c r="AN33" s="336">
        <f t="shared" si="18"/>
        <v>167040</v>
      </c>
      <c r="AO33" s="331">
        <f>$CF$2*(2-AN33/MIN(AN$32:AN$33))</f>
        <v>70</v>
      </c>
      <c r="AP33" s="331">
        <f t="shared" si="19"/>
        <v>95</v>
      </c>
      <c r="AQ33" s="337">
        <v>1</v>
      </c>
      <c r="AR33" s="333">
        <f>+$C33/$C$37*AQ33</f>
        <v>0.17692474292529811</v>
      </c>
      <c r="AS33" s="334">
        <f t="shared" ref="AS33:AS35" si="60">+AP33*AR33</f>
        <v>16.80785057790332</v>
      </c>
      <c r="AT33" s="335"/>
      <c r="AU33" s="336">
        <f t="shared" si="20"/>
        <v>167040</v>
      </c>
      <c r="AV33" s="331">
        <f>$CF$2*(2-AU33/MIN(AU$32:AU$33))</f>
        <v>69.263157894736835</v>
      </c>
      <c r="AW33" s="331">
        <f t="shared" si="21"/>
        <v>94.263157894736835</v>
      </c>
      <c r="AX33" s="337"/>
      <c r="AY33" s="333">
        <f>+$C33/$C$37*AX33</f>
        <v>0</v>
      </c>
      <c r="AZ33" s="334">
        <f t="shared" si="55"/>
        <v>0</v>
      </c>
      <c r="BA33" s="335"/>
      <c r="BB33" s="336">
        <f t="shared" si="22"/>
        <v>167040</v>
      </c>
      <c r="BC33" s="331">
        <f>$CF$2*(2-BB33/MIN(BB$32:BB$33))</f>
        <v>70</v>
      </c>
      <c r="BD33" s="331">
        <f t="shared" si="23"/>
        <v>95</v>
      </c>
      <c r="BE33" s="136">
        <v>1</v>
      </c>
      <c r="BF33" s="333">
        <f>+$C33/$C$37*BE33</f>
        <v>0.17692474292529811</v>
      </c>
      <c r="BG33" s="334">
        <f t="shared" ref="BG33:BG35" si="61">+BD33*BF33</f>
        <v>16.80785057790332</v>
      </c>
      <c r="BH33" s="335"/>
      <c r="BI33" s="336">
        <f t="shared" si="24"/>
        <v>167040</v>
      </c>
      <c r="BJ33" s="331">
        <f>$CF$2*(2-BI33/MIN(BI$32:BI$33))</f>
        <v>69.263157894736835</v>
      </c>
      <c r="BK33" s="331">
        <f t="shared" si="25"/>
        <v>94.263157894736835</v>
      </c>
      <c r="BL33" s="337"/>
      <c r="BM33" s="333">
        <f>+$C33/$C$37*BL33</f>
        <v>0</v>
      </c>
      <c r="BN33" s="334">
        <f t="shared" si="56"/>
        <v>0</v>
      </c>
      <c r="BO33" s="335"/>
      <c r="BP33" s="336">
        <f t="shared" si="26"/>
        <v>167040</v>
      </c>
      <c r="BQ33" s="331">
        <f>$CF$2*(2-BP33/MIN(BP$32:BP$33))</f>
        <v>70</v>
      </c>
      <c r="BR33" s="331">
        <f t="shared" si="27"/>
        <v>95</v>
      </c>
      <c r="BS33" s="337"/>
      <c r="BT33" s="333">
        <f>+$C33/$C$37*BS33</f>
        <v>0</v>
      </c>
      <c r="BU33" s="334">
        <f t="shared" si="57"/>
        <v>0</v>
      </c>
      <c r="BV33" s="335">
        <v>0.02</v>
      </c>
      <c r="BW33" s="336">
        <f t="shared" si="28"/>
        <v>163699.19999999998</v>
      </c>
      <c r="BX33" s="331">
        <f>$CF$2*(2-BW33/MIN(BW$32:BW$33))</f>
        <v>70</v>
      </c>
      <c r="BY33" s="331">
        <f t="shared" si="29"/>
        <v>95</v>
      </c>
      <c r="BZ33" s="337">
        <v>1</v>
      </c>
      <c r="CA33" s="333">
        <f>+$C33/$C$37*BZ33</f>
        <v>0.17692474292529811</v>
      </c>
      <c r="CB33" s="334">
        <f t="shared" ref="CB33:CB35" si="62">+BY33*CA33</f>
        <v>16.80785057790332</v>
      </c>
      <c r="CH33" s="10"/>
      <c r="CI33" s="10"/>
    </row>
    <row r="34" spans="1:115" s="323" customFormat="1" ht="35.1" customHeight="1" thickBot="1" x14ac:dyDescent="0.25">
      <c r="A34" s="450"/>
      <c r="B34" s="349" t="s">
        <v>34</v>
      </c>
      <c r="C34" s="339" t="s">
        <v>85</v>
      </c>
      <c r="D34" s="340"/>
      <c r="E34" s="340"/>
      <c r="F34" s="340"/>
      <c r="G34" s="341"/>
      <c r="H34" s="350"/>
      <c r="I34" s="351"/>
      <c r="J34" s="352"/>
      <c r="K34" s="353"/>
      <c r="L34" s="354"/>
      <c r="M34" s="355"/>
      <c r="N34" s="355"/>
      <c r="O34" s="356"/>
      <c r="P34" s="351"/>
      <c r="Q34" s="352"/>
      <c r="R34" s="353"/>
      <c r="S34" s="357"/>
      <c r="T34" s="355"/>
      <c r="U34" s="355"/>
      <c r="V34" s="350"/>
      <c r="W34" s="351"/>
      <c r="X34" s="352"/>
      <c r="Y34" s="353"/>
      <c r="Z34" s="354"/>
      <c r="AA34" s="355"/>
      <c r="AB34" s="355"/>
      <c r="AC34" s="356"/>
      <c r="AD34" s="351"/>
      <c r="AE34" s="352"/>
      <c r="AF34" s="353"/>
      <c r="AG34" s="354"/>
      <c r="AH34" s="355"/>
      <c r="AI34" s="355"/>
      <c r="AJ34" s="356"/>
      <c r="AK34" s="351"/>
      <c r="AL34" s="352"/>
      <c r="AM34" s="353"/>
      <c r="AN34" s="354"/>
      <c r="AO34" s="355"/>
      <c r="AP34" s="355"/>
      <c r="AQ34" s="356"/>
      <c r="AR34" s="351"/>
      <c r="AS34" s="352"/>
      <c r="AT34" s="353"/>
      <c r="AU34" s="354"/>
      <c r="AV34" s="355"/>
      <c r="AW34" s="355"/>
      <c r="AX34" s="356"/>
      <c r="AY34" s="351"/>
      <c r="AZ34" s="352"/>
      <c r="BA34" s="353"/>
      <c r="BB34" s="354"/>
      <c r="BC34" s="355"/>
      <c r="BD34" s="355"/>
      <c r="BE34" s="356"/>
      <c r="BF34" s="351"/>
      <c r="BG34" s="352"/>
      <c r="BH34" s="353"/>
      <c r="BI34" s="354"/>
      <c r="BJ34" s="355"/>
      <c r="BK34" s="355"/>
      <c r="BL34" s="356"/>
      <c r="BM34" s="351"/>
      <c r="BN34" s="352"/>
      <c r="BO34" s="353"/>
      <c r="BP34" s="354"/>
      <c r="BQ34" s="355"/>
      <c r="BR34" s="355"/>
      <c r="BS34" s="356"/>
      <c r="BT34" s="351"/>
      <c r="BU34" s="352"/>
      <c r="BV34" s="353"/>
      <c r="BW34" s="354"/>
      <c r="BX34" s="355"/>
      <c r="BY34" s="355"/>
      <c r="BZ34" s="356"/>
      <c r="CA34" s="351"/>
      <c r="CB34" s="352"/>
      <c r="CC34" s="358"/>
      <c r="CD34" s="358"/>
      <c r="CE34" s="358"/>
      <c r="CF34" s="358"/>
      <c r="CG34" s="358"/>
      <c r="CH34" s="242"/>
      <c r="CI34" s="242"/>
      <c r="CJ34" s="358"/>
      <c r="CK34" s="358"/>
      <c r="CL34" s="358"/>
      <c r="CM34" s="358"/>
      <c r="CN34" s="358"/>
      <c r="CO34" s="358"/>
      <c r="CP34" s="358"/>
      <c r="CQ34" s="358"/>
      <c r="CR34" s="358"/>
      <c r="CS34" s="358"/>
      <c r="CT34" s="358"/>
      <c r="CU34" s="358"/>
      <c r="CV34" s="358"/>
      <c r="CW34" s="358"/>
      <c r="CX34" s="358"/>
      <c r="CY34" s="358"/>
      <c r="CZ34" s="358"/>
      <c r="DA34" s="358"/>
      <c r="DB34" s="358"/>
      <c r="DC34" s="358"/>
      <c r="DD34" s="358"/>
      <c r="DE34" s="358"/>
      <c r="DF34" s="358"/>
      <c r="DG34" s="358"/>
      <c r="DH34" s="358"/>
      <c r="DI34" s="358"/>
      <c r="DJ34" s="358"/>
      <c r="DK34" s="358"/>
    </row>
    <row r="35" spans="1:115" s="3" customFormat="1" ht="63" customHeight="1" thickBot="1" x14ac:dyDescent="0.25">
      <c r="A35" s="20" t="s">
        <v>32</v>
      </c>
      <c r="B35" s="116" t="s">
        <v>34</v>
      </c>
      <c r="C35" s="117">
        <v>19200</v>
      </c>
      <c r="D35" s="118">
        <v>30</v>
      </c>
      <c r="E35" s="119">
        <v>16320</v>
      </c>
      <c r="F35" s="105">
        <f>$CF$2*(2-E35/MIN(E$35:E$36))</f>
        <v>70</v>
      </c>
      <c r="G35" s="404">
        <f t="shared" si="49"/>
        <v>100</v>
      </c>
      <c r="H35" s="120">
        <v>1</v>
      </c>
      <c r="I35" s="121">
        <f>+$C35/$C$37*H35</f>
        <v>1.2201706408641249E-2</v>
      </c>
      <c r="J35" s="122">
        <f t="shared" si="0"/>
        <v>1.2201706408641249</v>
      </c>
      <c r="K35" s="123"/>
      <c r="L35" s="101">
        <f t="shared" si="50"/>
        <v>16320</v>
      </c>
      <c r="M35" s="102">
        <f>$CF$2*(2-L35/MIN(L$35:L$36))</f>
        <v>70</v>
      </c>
      <c r="N35" s="102">
        <f t="shared" si="51"/>
        <v>100</v>
      </c>
      <c r="O35" s="136">
        <v>1</v>
      </c>
      <c r="P35" s="121">
        <f>+$C35/$C$37*O35</f>
        <v>1.2201706408641249E-2</v>
      </c>
      <c r="Q35" s="122">
        <f t="shared" si="58"/>
        <v>1.2201706408641249</v>
      </c>
      <c r="R35" s="123"/>
      <c r="S35" s="398">
        <v>16320</v>
      </c>
      <c r="T35" s="104">
        <f>$CF$2*(2-S35/MIN(S$35:S$36))</f>
        <v>70</v>
      </c>
      <c r="U35" s="104">
        <f t="shared" si="13"/>
        <v>100</v>
      </c>
      <c r="V35" s="120">
        <v>1</v>
      </c>
      <c r="W35" s="121">
        <f>+$C35/$C$37*V35</f>
        <v>1.2201706408641249E-2</v>
      </c>
      <c r="X35" s="122">
        <f t="shared" si="53"/>
        <v>1.2201706408641249</v>
      </c>
      <c r="Y35" s="123"/>
      <c r="Z35" s="124">
        <f t="shared" si="14"/>
        <v>16320</v>
      </c>
      <c r="AA35" s="105">
        <f>$CF$2*(2-Z35/MIN(Z$35:Z$36))</f>
        <v>70</v>
      </c>
      <c r="AB35" s="105">
        <f t="shared" si="15"/>
        <v>100</v>
      </c>
      <c r="AC35" s="136">
        <v>1</v>
      </c>
      <c r="AD35" s="121">
        <f>+$C35/$C$37*AC35</f>
        <v>1.2201706408641249E-2</v>
      </c>
      <c r="AE35" s="122">
        <f t="shared" si="59"/>
        <v>1.2201706408641249</v>
      </c>
      <c r="AF35" s="123"/>
      <c r="AG35" s="124">
        <f t="shared" si="16"/>
        <v>16320</v>
      </c>
      <c r="AH35" s="105">
        <f>$CF$2*(2-AG35/MIN(AG$35:AG$36))</f>
        <v>70</v>
      </c>
      <c r="AI35" s="105">
        <f t="shared" si="17"/>
        <v>100</v>
      </c>
      <c r="AJ35" s="136">
        <v>1</v>
      </c>
      <c r="AK35" s="121">
        <f>+$C35/$C$37*AJ35</f>
        <v>1.2201706408641249E-2</v>
      </c>
      <c r="AL35" s="122">
        <f t="shared" si="54"/>
        <v>1.2201706408641249</v>
      </c>
      <c r="AM35" s="123"/>
      <c r="AN35" s="111">
        <f t="shared" si="18"/>
        <v>16320</v>
      </c>
      <c r="AO35" s="104">
        <f>$CF$2*(2-AN35/MIN(AN$35:AN$36))</f>
        <v>70</v>
      </c>
      <c r="AP35" s="104">
        <f t="shared" si="19"/>
        <v>100</v>
      </c>
      <c r="AQ35" s="136">
        <v>1</v>
      </c>
      <c r="AR35" s="121">
        <f>+$C35/$C$37*AQ35</f>
        <v>1.2201706408641249E-2</v>
      </c>
      <c r="AS35" s="122">
        <f t="shared" si="60"/>
        <v>1.2201706408641249</v>
      </c>
      <c r="AT35" s="123"/>
      <c r="AU35" s="111">
        <f t="shared" si="20"/>
        <v>16320</v>
      </c>
      <c r="AV35" s="104">
        <f>$CF$2*(2-AU35/MIN(AU$35:AU$36))</f>
        <v>70</v>
      </c>
      <c r="AW35" s="104">
        <f t="shared" si="21"/>
        <v>100</v>
      </c>
      <c r="AX35" s="136">
        <v>1</v>
      </c>
      <c r="AY35" s="121">
        <f>+$C35/$C$37*AX35</f>
        <v>1.2201706408641249E-2</v>
      </c>
      <c r="AZ35" s="122">
        <f t="shared" si="55"/>
        <v>1.2201706408641249</v>
      </c>
      <c r="BA35" s="123"/>
      <c r="BB35" s="111">
        <f t="shared" si="22"/>
        <v>16320</v>
      </c>
      <c r="BC35" s="104">
        <f>$CF$2*(2-BB35/MIN(BB$35:BB$36))</f>
        <v>70</v>
      </c>
      <c r="BD35" s="104">
        <f t="shared" si="23"/>
        <v>100</v>
      </c>
      <c r="BE35" s="136">
        <v>1</v>
      </c>
      <c r="BF35" s="121">
        <f>+$C35/$C$37*BE35</f>
        <v>1.2201706408641249E-2</v>
      </c>
      <c r="BG35" s="122">
        <f t="shared" si="61"/>
        <v>1.2201706408641249</v>
      </c>
      <c r="BH35" s="123"/>
      <c r="BI35" s="111">
        <f t="shared" si="24"/>
        <v>16320</v>
      </c>
      <c r="BJ35" s="104">
        <f>$CF$2*(2-BI35/MIN(BI$35:BI$36))</f>
        <v>70</v>
      </c>
      <c r="BK35" s="104">
        <f t="shared" si="25"/>
        <v>100</v>
      </c>
      <c r="BL35" s="136">
        <v>1</v>
      </c>
      <c r="BM35" s="121">
        <f>+$C35/$C$37*BL35</f>
        <v>1.2201706408641249E-2</v>
      </c>
      <c r="BN35" s="122">
        <f t="shared" si="56"/>
        <v>1.2201706408641249</v>
      </c>
      <c r="BO35" s="123"/>
      <c r="BP35" s="111">
        <f t="shared" si="26"/>
        <v>16320</v>
      </c>
      <c r="BQ35" s="104">
        <f>$CF$2*(2-BP35/MIN(BP$35:BP$36))</f>
        <v>70</v>
      </c>
      <c r="BR35" s="104">
        <f t="shared" si="27"/>
        <v>100</v>
      </c>
      <c r="BS35" s="136">
        <v>1</v>
      </c>
      <c r="BT35" s="121">
        <f>+$C35/$C$37*BS35</f>
        <v>1.2201706408641249E-2</v>
      </c>
      <c r="BU35" s="122">
        <f t="shared" si="57"/>
        <v>1.2201706408641249</v>
      </c>
      <c r="BV35" s="123"/>
      <c r="BW35" s="111">
        <f t="shared" si="28"/>
        <v>16320</v>
      </c>
      <c r="BX35" s="104">
        <f>$CF$2*(2-BW35/MIN(BW$35:BW$36))</f>
        <v>70</v>
      </c>
      <c r="BY35" s="104">
        <f t="shared" si="29"/>
        <v>100</v>
      </c>
      <c r="BZ35" s="136">
        <v>1</v>
      </c>
      <c r="CA35" s="121">
        <f>+$C35/$C$37*BZ35</f>
        <v>1.2201706408641249E-2</v>
      </c>
      <c r="CB35" s="122">
        <f t="shared" si="62"/>
        <v>1.2201706408641249</v>
      </c>
      <c r="CH35" s="10"/>
      <c r="CI35" s="10"/>
    </row>
    <row r="36" spans="1:115" s="115" customFormat="1" ht="73.5" customHeight="1" thickBot="1" x14ac:dyDescent="0.25">
      <c r="A36" s="138"/>
      <c r="B36" s="128" t="s">
        <v>23</v>
      </c>
      <c r="C36" s="112">
        <v>19200</v>
      </c>
      <c r="D36" s="129">
        <v>30</v>
      </c>
      <c r="E36" s="130">
        <v>19200</v>
      </c>
      <c r="F36" s="126">
        <f>$CF$2*(2-E36/MIN(E$35:E$36))</f>
        <v>57.647058823529406</v>
      </c>
      <c r="G36" s="153">
        <f t="shared" si="49"/>
        <v>87.647058823529406</v>
      </c>
      <c r="H36" s="131"/>
      <c r="I36" s="132">
        <f>+$C36/$C$37*H36</f>
        <v>0</v>
      </c>
      <c r="J36" s="133">
        <f t="shared" si="0"/>
        <v>0</v>
      </c>
      <c r="K36" s="134"/>
      <c r="L36" s="127">
        <f t="shared" si="50"/>
        <v>19200</v>
      </c>
      <c r="M36" s="126">
        <f>$CF$2*(2-L36/MIN(L$35:L$36))</f>
        <v>57.647058823529406</v>
      </c>
      <c r="N36" s="126">
        <f t="shared" si="51"/>
        <v>87.647058823529406</v>
      </c>
      <c r="O36" s="135"/>
      <c r="P36" s="132"/>
      <c r="Q36" s="133"/>
      <c r="R36" s="134"/>
      <c r="S36" s="130">
        <v>19200</v>
      </c>
      <c r="T36" s="126">
        <f>$CF$2*(2-S36/MIN(S$35:S$36))</f>
        <v>57.647058823529406</v>
      </c>
      <c r="U36" s="114">
        <f t="shared" si="13"/>
        <v>87.647058823529406</v>
      </c>
      <c r="V36" s="131"/>
      <c r="W36" s="132">
        <f>+$C36/$C$37*V36</f>
        <v>0</v>
      </c>
      <c r="X36" s="133">
        <f t="shared" si="53"/>
        <v>0</v>
      </c>
      <c r="Y36" s="134"/>
      <c r="Z36" s="127">
        <f t="shared" si="14"/>
        <v>19200</v>
      </c>
      <c r="AA36" s="126">
        <f>$CF$2*(2-Z36/MIN(Z$35:Z$36))</f>
        <v>57.647058823529406</v>
      </c>
      <c r="AB36" s="126">
        <f t="shared" si="15"/>
        <v>87.647058823529406</v>
      </c>
      <c r="AC36" s="135"/>
      <c r="AD36" s="132"/>
      <c r="AE36" s="133"/>
      <c r="AF36" s="134"/>
      <c r="AG36" s="127">
        <f t="shared" si="16"/>
        <v>19200</v>
      </c>
      <c r="AH36" s="126">
        <f>$CF$2*(2-AG36/MIN(AG$35:AG$36))</f>
        <v>57.647058823529406</v>
      </c>
      <c r="AI36" s="126">
        <f t="shared" si="17"/>
        <v>87.647058823529406</v>
      </c>
      <c r="AJ36" s="135"/>
      <c r="AK36" s="132"/>
      <c r="AL36" s="133"/>
      <c r="AM36" s="134"/>
      <c r="AN36" s="127">
        <f t="shared" si="18"/>
        <v>19200</v>
      </c>
      <c r="AO36" s="126">
        <f>$CF$2*(2-AN36/MIN(AN$35:AN$36))</f>
        <v>57.647058823529406</v>
      </c>
      <c r="AP36" s="126">
        <f t="shared" si="19"/>
        <v>87.647058823529406</v>
      </c>
      <c r="AQ36" s="135"/>
      <c r="AR36" s="132"/>
      <c r="AS36" s="133"/>
      <c r="AT36" s="134"/>
      <c r="AU36" s="127">
        <f t="shared" si="20"/>
        <v>19200</v>
      </c>
      <c r="AV36" s="126">
        <f>$CF$2*(2-AU36/MIN(AU$35:AU$36))</f>
        <v>57.647058823529406</v>
      </c>
      <c r="AW36" s="126">
        <f t="shared" si="21"/>
        <v>87.647058823529406</v>
      </c>
      <c r="AX36" s="135"/>
      <c r="AY36" s="132"/>
      <c r="AZ36" s="133"/>
      <c r="BA36" s="134"/>
      <c r="BB36" s="127">
        <f t="shared" si="22"/>
        <v>19200</v>
      </c>
      <c r="BC36" s="126">
        <f>$CF$2*(2-BB36/MIN(BB$35:BB$36))</f>
        <v>57.647058823529406</v>
      </c>
      <c r="BD36" s="126">
        <f t="shared" si="23"/>
        <v>87.647058823529406</v>
      </c>
      <c r="BE36" s="135"/>
      <c r="BF36" s="132"/>
      <c r="BG36" s="133"/>
      <c r="BH36" s="134"/>
      <c r="BI36" s="127">
        <f t="shared" si="24"/>
        <v>19200</v>
      </c>
      <c r="BJ36" s="126">
        <f>$CF$2*(2-BI36/MIN(BI$35:BI$36))</f>
        <v>57.647058823529406</v>
      </c>
      <c r="BK36" s="126">
        <f t="shared" si="25"/>
        <v>87.647058823529406</v>
      </c>
      <c r="BL36" s="135"/>
      <c r="BM36" s="132"/>
      <c r="BN36" s="133"/>
      <c r="BO36" s="134"/>
      <c r="BP36" s="127">
        <f t="shared" si="26"/>
        <v>19200</v>
      </c>
      <c r="BQ36" s="126">
        <f>$CF$2*(2-BP36/MIN(BP$35:BP$36))</f>
        <v>57.647058823529406</v>
      </c>
      <c r="BR36" s="126">
        <f t="shared" si="27"/>
        <v>87.647058823529406</v>
      </c>
      <c r="BS36" s="135"/>
      <c r="BT36" s="132"/>
      <c r="BU36" s="133"/>
      <c r="BV36" s="134"/>
      <c r="BW36" s="127">
        <f t="shared" si="28"/>
        <v>19200</v>
      </c>
      <c r="BX36" s="126">
        <f>$CF$2*(2-BW36/MIN(BW$35:BW$36))</f>
        <v>57.647058823529406</v>
      </c>
      <c r="BY36" s="126">
        <f t="shared" si="29"/>
        <v>87.647058823529406</v>
      </c>
      <c r="BZ36" s="135"/>
      <c r="CA36" s="132"/>
      <c r="CB36" s="133"/>
      <c r="CC36" s="10"/>
      <c r="CD36" s="10"/>
      <c r="CE36" s="10"/>
      <c r="CF36" s="10"/>
      <c r="CG36" s="10"/>
      <c r="CH36" s="3"/>
      <c r="CI36" s="3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</row>
    <row r="37" spans="1:115" ht="42.75" customHeight="1" thickTop="1" thickBot="1" x14ac:dyDescent="0.25">
      <c r="B37" s="151" t="s">
        <v>12</v>
      </c>
      <c r="C37" s="152">
        <f>C9+C11+C14+C19+C24+C26+C29+C32+C35</f>
        <v>1573550.4</v>
      </c>
      <c r="I37" s="38" t="s">
        <v>13</v>
      </c>
      <c r="J37" s="39">
        <f>SUM(J9:J36)</f>
        <v>93.733420353684963</v>
      </c>
      <c r="P37" s="175" t="s">
        <v>13</v>
      </c>
      <c r="Q37" s="176">
        <f>SUM(Q9:Q36)</f>
        <v>93.740690337918906</v>
      </c>
      <c r="W37" s="386" t="s">
        <v>13</v>
      </c>
      <c r="X37" s="66">
        <f>SUM(X9:X36)</f>
        <v>92.335775882237201</v>
      </c>
      <c r="AD37" s="38" t="s">
        <v>13</v>
      </c>
      <c r="AE37" s="39">
        <f>SUM(AE9:AE36)</f>
        <v>93.733420353684963</v>
      </c>
      <c r="AK37" s="38" t="s">
        <v>13</v>
      </c>
      <c r="AL37" s="39">
        <f>SUM(AL9:AL36)</f>
        <v>92.328505898003257</v>
      </c>
      <c r="AR37" s="38" t="s">
        <v>13</v>
      </c>
      <c r="AS37" s="39">
        <f>SUM(AS9:AS36)</f>
        <v>93.154885636682224</v>
      </c>
      <c r="AY37" s="38" t="s">
        <v>13</v>
      </c>
      <c r="AZ37" s="39">
        <f>SUM(AZ9:AZ36)</f>
        <v>91.749971181000532</v>
      </c>
      <c r="BF37" s="38" t="s">
        <v>13</v>
      </c>
      <c r="BG37" s="39">
        <f>SUM(BG9:BG36)</f>
        <v>92.55082588451512</v>
      </c>
      <c r="BM37" s="38" t="s">
        <v>13</v>
      </c>
      <c r="BN37" s="39">
        <f>SUM(BN9:BN36)</f>
        <v>91.145911428833429</v>
      </c>
      <c r="BT37" s="38" t="s">
        <v>13</v>
      </c>
      <c r="BU37" s="39">
        <f>SUM(BU9:BU36)</f>
        <v>92.198147235245514</v>
      </c>
      <c r="CA37" s="38" t="s">
        <v>13</v>
      </c>
      <c r="CB37" s="39">
        <f>SUM(CB9:CB36)</f>
        <v>93.733420353684963</v>
      </c>
      <c r="CC37" s="3"/>
      <c r="CD37" s="3"/>
      <c r="CE37" s="3"/>
      <c r="CF37" s="3"/>
      <c r="CG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</row>
    <row r="38" spans="1:115" x14ac:dyDescent="0.2">
      <c r="CH38" s="3"/>
      <c r="CI38" s="3"/>
    </row>
    <row r="39" spans="1:115" x14ac:dyDescent="0.2"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</row>
    <row r="40" spans="1:115" ht="14.25" x14ac:dyDescent="0.2">
      <c r="A40" s="1" t="s">
        <v>2</v>
      </c>
    </row>
    <row r="41" spans="1:115" ht="18" x14ac:dyDescent="0.25">
      <c r="A41" s="1" t="s">
        <v>89</v>
      </c>
      <c r="R41" s="390"/>
      <c r="S41" s="391"/>
      <c r="T41" s="392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</row>
    <row r="43" spans="1:115" ht="56.25" customHeight="1" x14ac:dyDescent="0.2">
      <c r="A43" s="442"/>
      <c r="B43" s="442"/>
      <c r="C43" s="442"/>
      <c r="D43" s="442"/>
      <c r="E43" s="442"/>
      <c r="F43" s="442"/>
      <c r="G43" s="442"/>
      <c r="S43" s="382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</row>
    <row r="51" spans="5:17" x14ac:dyDescent="0.2">
      <c r="E51" s="382"/>
    </row>
    <row r="53" spans="5:17" x14ac:dyDescent="0.2">
      <c r="Q53" s="381"/>
    </row>
  </sheetData>
  <mergeCells count="23">
    <mergeCell ref="BH7:BN7"/>
    <mergeCell ref="BO7:BU7"/>
    <mergeCell ref="BV7:CB7"/>
    <mergeCell ref="A43:G43"/>
    <mergeCell ref="E7:J7"/>
    <mergeCell ref="K7:Q7"/>
    <mergeCell ref="AF7:AL7"/>
    <mergeCell ref="A29:A31"/>
    <mergeCell ref="A9:A10"/>
    <mergeCell ref="D10:G10"/>
    <mergeCell ref="A11:A13"/>
    <mergeCell ref="A14:A18"/>
    <mergeCell ref="A26:A28"/>
    <mergeCell ref="A32:A34"/>
    <mergeCell ref="A19:A23"/>
    <mergeCell ref="AM7:AS7"/>
    <mergeCell ref="AT7:AZ7"/>
    <mergeCell ref="BA7:BG7"/>
    <mergeCell ref="A3:AE3"/>
    <mergeCell ref="A4:AE4"/>
    <mergeCell ref="A5:AE5"/>
    <mergeCell ref="S7:X7"/>
    <mergeCell ref="Y7:AE7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095A0-458E-43ED-9A22-D1C4E93AB6BA}">
  <dimension ref="A1:D25"/>
  <sheetViews>
    <sheetView workbookViewId="0">
      <selection activeCell="B14" sqref="B14"/>
    </sheetView>
  </sheetViews>
  <sheetFormatPr baseColWidth="10" defaultColWidth="10.85546875" defaultRowHeight="15" x14ac:dyDescent="0.25"/>
  <cols>
    <col min="1" max="1" width="15.140625" style="155" customWidth="1"/>
    <col min="2" max="2" width="16.85546875" style="155" customWidth="1"/>
    <col min="3" max="3" width="18.42578125" style="155" customWidth="1"/>
    <col min="4" max="16384" width="10.85546875" style="155"/>
  </cols>
  <sheetData>
    <row r="1" spans="1:4" ht="30" x14ac:dyDescent="0.25">
      <c r="B1" s="159" t="s">
        <v>76</v>
      </c>
      <c r="C1" s="160" t="s">
        <v>75</v>
      </c>
    </row>
    <row r="2" spans="1:4" x14ac:dyDescent="0.25">
      <c r="A2" s="158" t="s">
        <v>74</v>
      </c>
      <c r="B2" s="157">
        <v>1</v>
      </c>
      <c r="C2" s="157">
        <v>93.73</v>
      </c>
      <c r="D2" s="156"/>
    </row>
    <row r="3" spans="1:4" x14ac:dyDescent="0.25">
      <c r="A3" s="158" t="s">
        <v>25</v>
      </c>
      <c r="B3" s="157">
        <v>2</v>
      </c>
      <c r="C3" s="388">
        <v>93.74</v>
      </c>
      <c r="D3" s="156"/>
    </row>
    <row r="4" spans="1:4" x14ac:dyDescent="0.25">
      <c r="A4" s="158" t="s">
        <v>25</v>
      </c>
      <c r="B4" s="387">
        <v>3</v>
      </c>
      <c r="C4" s="387">
        <v>92.34</v>
      </c>
      <c r="D4" s="156"/>
    </row>
    <row r="5" spans="1:4" x14ac:dyDescent="0.25">
      <c r="A5" s="158" t="s">
        <v>25</v>
      </c>
      <c r="B5" s="157">
        <v>4</v>
      </c>
      <c r="C5" s="157">
        <v>93.73</v>
      </c>
      <c r="D5" s="156"/>
    </row>
    <row r="6" spans="1:4" x14ac:dyDescent="0.25">
      <c r="A6" s="158" t="s">
        <v>25</v>
      </c>
      <c r="B6" s="157">
        <v>5</v>
      </c>
      <c r="C6" s="379">
        <v>92.33</v>
      </c>
      <c r="D6" s="156"/>
    </row>
    <row r="7" spans="1:4" x14ac:dyDescent="0.25">
      <c r="A7" s="158" t="s">
        <v>25</v>
      </c>
      <c r="B7" s="157">
        <v>6</v>
      </c>
      <c r="C7" s="161">
        <v>93.15</v>
      </c>
      <c r="D7" s="156"/>
    </row>
    <row r="8" spans="1:4" x14ac:dyDescent="0.25">
      <c r="A8" s="158" t="s">
        <v>25</v>
      </c>
      <c r="B8" s="157">
        <v>7</v>
      </c>
      <c r="C8" s="379">
        <v>91.75</v>
      </c>
      <c r="D8" s="156"/>
    </row>
    <row r="9" spans="1:4" x14ac:dyDescent="0.25">
      <c r="A9" s="158" t="s">
        <v>25</v>
      </c>
      <c r="B9" s="157">
        <v>8</v>
      </c>
      <c r="C9" s="161">
        <v>92.55</v>
      </c>
      <c r="D9" s="156"/>
    </row>
    <row r="10" spans="1:4" x14ac:dyDescent="0.25">
      <c r="A10" s="158" t="s">
        <v>25</v>
      </c>
      <c r="B10" s="157">
        <v>9</v>
      </c>
      <c r="C10" s="161">
        <v>91.15</v>
      </c>
      <c r="D10" s="156"/>
    </row>
    <row r="11" spans="1:4" x14ac:dyDescent="0.25">
      <c r="A11" s="158" t="s">
        <v>33</v>
      </c>
      <c r="B11" s="157">
        <v>10</v>
      </c>
      <c r="C11" s="161">
        <v>92.2</v>
      </c>
    </row>
    <row r="12" spans="1:4" x14ac:dyDescent="0.25">
      <c r="A12" s="158" t="s">
        <v>33</v>
      </c>
      <c r="B12" s="157">
        <v>11</v>
      </c>
      <c r="C12" s="161">
        <v>93.73</v>
      </c>
    </row>
    <row r="13" spans="1:4" x14ac:dyDescent="0.25">
      <c r="C13" s="156"/>
    </row>
    <row r="14" spans="1:4" x14ac:dyDescent="0.25">
      <c r="C14" s="156"/>
    </row>
    <row r="15" spans="1:4" x14ac:dyDescent="0.25">
      <c r="C15" s="156"/>
    </row>
    <row r="16" spans="1:4" x14ac:dyDescent="0.25">
      <c r="C16" s="156"/>
    </row>
    <row r="17" spans="3:3" x14ac:dyDescent="0.25">
      <c r="C17" s="156"/>
    </row>
    <row r="18" spans="3:3" x14ac:dyDescent="0.25">
      <c r="C18" s="156"/>
    </row>
    <row r="19" spans="3:3" x14ac:dyDescent="0.25">
      <c r="C19" s="156"/>
    </row>
    <row r="20" spans="3:3" x14ac:dyDescent="0.25">
      <c r="C20" s="156"/>
    </row>
    <row r="21" spans="3:3" x14ac:dyDescent="0.25">
      <c r="C21" s="156"/>
    </row>
    <row r="22" spans="3:3" x14ac:dyDescent="0.25">
      <c r="C22" s="156"/>
    </row>
    <row r="23" spans="3:3" x14ac:dyDescent="0.25">
      <c r="C23" s="156"/>
    </row>
    <row r="24" spans="3:3" x14ac:dyDescent="0.25">
      <c r="C24" s="156"/>
    </row>
    <row r="25" spans="3:3" x14ac:dyDescent="0.25">
      <c r="C25" s="15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20793-0088-428C-B7D5-FA896913F19D}">
  <dimension ref="A1:P36"/>
  <sheetViews>
    <sheetView topLeftCell="D1" workbookViewId="0">
      <selection activeCell="S28" sqref="S28"/>
    </sheetView>
  </sheetViews>
  <sheetFormatPr baseColWidth="10" defaultColWidth="10.85546875" defaultRowHeight="15" x14ac:dyDescent="0.25"/>
  <cols>
    <col min="1" max="5" width="10.85546875" style="73"/>
    <col min="6" max="6" width="15.7109375" style="73" customWidth="1"/>
    <col min="7" max="7" width="10.85546875" style="73"/>
    <col min="8" max="8" width="12.140625" style="73" customWidth="1"/>
    <col min="9" max="15" width="10.85546875" style="73"/>
    <col min="16" max="16" width="32.42578125" style="73" customWidth="1"/>
    <col min="17" max="16384" width="10.85546875" style="73"/>
  </cols>
  <sheetData>
    <row r="1" spans="1:16" ht="29.1" customHeight="1" x14ac:dyDescent="0.25">
      <c r="F1" s="74"/>
      <c r="G1" s="75"/>
      <c r="H1" s="74"/>
    </row>
    <row r="2" spans="1:16" ht="29.1" customHeight="1" x14ac:dyDescent="0.25">
      <c r="F2" s="74"/>
      <c r="G2" s="75"/>
      <c r="H2" s="74"/>
      <c r="J2" s="103" t="s">
        <v>77</v>
      </c>
    </row>
    <row r="3" spans="1:16" ht="33.950000000000003" customHeight="1" x14ac:dyDescent="0.25">
      <c r="F3" s="172" t="s">
        <v>36</v>
      </c>
      <c r="G3" s="173" t="s">
        <v>37</v>
      </c>
      <c r="H3" s="172" t="s">
        <v>38</v>
      </c>
      <c r="J3" s="103"/>
    </row>
    <row r="4" spans="1:16" x14ac:dyDescent="0.25">
      <c r="D4" s="458" t="s">
        <v>25</v>
      </c>
      <c r="E4" s="460" t="s">
        <v>39</v>
      </c>
      <c r="F4" s="76" t="s">
        <v>40</v>
      </c>
      <c r="G4" s="76">
        <v>2</v>
      </c>
      <c r="H4" s="77">
        <v>0.02</v>
      </c>
      <c r="J4" s="170" t="s">
        <v>35</v>
      </c>
      <c r="K4" s="170"/>
      <c r="L4" s="170"/>
      <c r="M4" s="170"/>
      <c r="N4" s="170"/>
      <c r="O4" s="170"/>
      <c r="P4" s="169"/>
    </row>
    <row r="5" spans="1:16" ht="30" customHeight="1" x14ac:dyDescent="0.25">
      <c r="A5" s="73" t="s">
        <v>66</v>
      </c>
      <c r="C5" s="78"/>
      <c r="D5" s="459"/>
      <c r="E5" s="461"/>
      <c r="F5" s="76" t="s">
        <v>41</v>
      </c>
      <c r="G5" s="76">
        <v>7</v>
      </c>
      <c r="H5" s="77">
        <v>0.03</v>
      </c>
      <c r="J5" s="359" t="s">
        <v>65</v>
      </c>
      <c r="K5" s="170"/>
      <c r="L5" s="170"/>
      <c r="M5" s="170"/>
      <c r="N5" s="170"/>
      <c r="O5" s="170"/>
      <c r="P5" s="169"/>
    </row>
    <row r="6" spans="1:16" ht="12.95" customHeight="1" x14ac:dyDescent="0.25">
      <c r="D6" s="459"/>
      <c r="E6" s="79"/>
      <c r="F6" s="74"/>
      <c r="G6" s="76">
        <v>8</v>
      </c>
      <c r="H6" s="77">
        <v>0.05</v>
      </c>
      <c r="J6" s="171"/>
      <c r="K6" s="171"/>
      <c r="L6" s="171"/>
      <c r="M6" s="171"/>
      <c r="N6" s="171"/>
      <c r="O6" s="171"/>
    </row>
    <row r="7" spans="1:16" ht="18" customHeight="1" x14ac:dyDescent="0.25">
      <c r="D7" s="459"/>
      <c r="E7" s="79"/>
      <c r="F7" s="74"/>
      <c r="G7" s="74"/>
      <c r="H7" s="74"/>
    </row>
    <row r="8" spans="1:16" ht="21" customHeight="1" x14ac:dyDescent="0.25">
      <c r="D8" s="459"/>
      <c r="E8" s="462" t="s">
        <v>42</v>
      </c>
      <c r="F8" s="80" t="s">
        <v>43</v>
      </c>
      <c r="G8" s="80">
        <v>3</v>
      </c>
      <c r="H8" s="81">
        <v>0.01</v>
      </c>
      <c r="J8" s="164" t="s">
        <v>67</v>
      </c>
      <c r="K8" s="164"/>
      <c r="L8" s="164"/>
      <c r="M8" s="164"/>
      <c r="N8" s="164"/>
      <c r="O8" s="164"/>
      <c r="P8" s="169"/>
    </row>
    <row r="9" spans="1:16" ht="18.95" customHeight="1" x14ac:dyDescent="0.25">
      <c r="D9" s="459"/>
      <c r="E9" s="463"/>
      <c r="F9" s="80" t="s">
        <v>44</v>
      </c>
      <c r="G9" s="80">
        <v>7</v>
      </c>
      <c r="H9" s="81">
        <v>0.03</v>
      </c>
      <c r="J9" s="164" t="s">
        <v>68</v>
      </c>
      <c r="K9" s="164"/>
      <c r="L9" s="164"/>
      <c r="M9" s="164"/>
      <c r="N9" s="164"/>
      <c r="O9" s="164"/>
      <c r="P9" s="169"/>
    </row>
    <row r="10" spans="1:16" ht="12.95" customHeight="1" x14ac:dyDescent="0.25">
      <c r="D10" s="459"/>
      <c r="E10" s="79"/>
      <c r="F10" s="74"/>
      <c r="G10" s="80">
        <v>8</v>
      </c>
      <c r="H10" s="81">
        <v>0.05</v>
      </c>
    </row>
    <row r="11" spans="1:16" ht="12.95" customHeight="1" x14ac:dyDescent="0.25">
      <c r="D11" s="459"/>
      <c r="E11" s="79"/>
      <c r="F11" s="74"/>
      <c r="G11" s="74"/>
      <c r="H11" s="74"/>
    </row>
    <row r="12" spans="1:16" x14ac:dyDescent="0.25">
      <c r="D12" s="459"/>
      <c r="E12" s="464" t="s">
        <v>45</v>
      </c>
      <c r="F12" s="82" t="s">
        <v>46</v>
      </c>
      <c r="G12" s="82">
        <v>4</v>
      </c>
      <c r="H12" s="83">
        <v>5.0000000000000001E-3</v>
      </c>
      <c r="J12" s="167" t="s">
        <v>69</v>
      </c>
      <c r="K12" s="168"/>
      <c r="L12" s="168"/>
      <c r="M12" s="168"/>
      <c r="N12" s="168"/>
      <c r="O12" s="168"/>
    </row>
    <row r="13" spans="1:16" x14ac:dyDescent="0.25">
      <c r="D13" s="459"/>
      <c r="E13" s="465"/>
      <c r="F13" s="82" t="s">
        <v>47</v>
      </c>
      <c r="G13" s="82">
        <v>7</v>
      </c>
      <c r="H13" s="84">
        <v>0.03</v>
      </c>
      <c r="J13" s="167" t="s">
        <v>70</v>
      </c>
      <c r="K13" s="168"/>
      <c r="L13" s="168"/>
      <c r="M13" s="168"/>
      <c r="N13" s="168"/>
      <c r="O13" s="168"/>
    </row>
    <row r="14" spans="1:16" x14ac:dyDescent="0.25">
      <c r="D14" s="459"/>
      <c r="E14" s="79"/>
      <c r="F14" s="74"/>
      <c r="G14" s="82">
        <v>8</v>
      </c>
      <c r="H14" s="84">
        <v>0.05</v>
      </c>
    </row>
    <row r="15" spans="1:16" x14ac:dyDescent="0.25">
      <c r="D15" s="459"/>
      <c r="E15" s="79"/>
      <c r="F15" s="74"/>
      <c r="G15" s="74"/>
      <c r="H15" s="74"/>
    </row>
    <row r="16" spans="1:16" x14ac:dyDescent="0.25">
      <c r="D16" s="459"/>
      <c r="E16" s="466" t="s">
        <v>48</v>
      </c>
      <c r="F16" s="85" t="s">
        <v>49</v>
      </c>
      <c r="G16" s="85">
        <v>6</v>
      </c>
      <c r="H16" s="86">
        <v>0.01</v>
      </c>
      <c r="J16" s="165" t="s">
        <v>71</v>
      </c>
      <c r="K16" s="166"/>
      <c r="L16" s="166"/>
      <c r="M16" s="166"/>
      <c r="N16" s="166"/>
      <c r="O16" s="166"/>
    </row>
    <row r="17" spans="4:15" x14ac:dyDescent="0.25">
      <c r="D17" s="459"/>
      <c r="E17" s="467"/>
      <c r="F17" s="85" t="s">
        <v>50</v>
      </c>
      <c r="G17" s="85">
        <v>7</v>
      </c>
      <c r="H17" s="86">
        <v>0.03</v>
      </c>
      <c r="J17" s="165" t="s">
        <v>72</v>
      </c>
      <c r="K17" s="166"/>
      <c r="L17" s="166"/>
      <c r="M17" s="166"/>
      <c r="N17" s="166"/>
      <c r="O17" s="166"/>
    </row>
    <row r="18" spans="4:15" x14ac:dyDescent="0.25">
      <c r="D18" s="459"/>
      <c r="E18" s="79"/>
      <c r="F18" s="74"/>
      <c r="G18" s="85">
        <v>8</v>
      </c>
      <c r="H18" s="86">
        <v>0.05</v>
      </c>
    </row>
    <row r="19" spans="4:15" x14ac:dyDescent="0.25">
      <c r="D19" s="459"/>
      <c r="E19" s="79"/>
      <c r="F19" s="74"/>
      <c r="G19" s="74"/>
      <c r="H19" s="74"/>
    </row>
    <row r="20" spans="4:15" x14ac:dyDescent="0.25">
      <c r="D20" s="459"/>
      <c r="E20" s="468" t="s">
        <v>51</v>
      </c>
      <c r="F20" s="80" t="s">
        <v>52</v>
      </c>
      <c r="G20" s="80">
        <v>2</v>
      </c>
      <c r="H20" s="81">
        <v>0.02</v>
      </c>
      <c r="J20" s="473" t="s">
        <v>99</v>
      </c>
      <c r="K20" s="474"/>
      <c r="L20" s="474"/>
      <c r="M20" s="474"/>
      <c r="N20" s="474"/>
      <c r="O20" s="474"/>
    </row>
    <row r="21" spans="4:15" x14ac:dyDescent="0.25">
      <c r="D21" s="459"/>
      <c r="E21" s="469"/>
      <c r="F21" s="80" t="s">
        <v>53</v>
      </c>
      <c r="G21" s="80">
        <v>3</v>
      </c>
      <c r="H21" s="81">
        <v>0.01</v>
      </c>
      <c r="J21" s="474"/>
      <c r="K21" s="474"/>
      <c r="L21" s="474"/>
      <c r="M21" s="474"/>
      <c r="N21" s="474"/>
      <c r="O21" s="474"/>
    </row>
    <row r="22" spans="4:15" x14ac:dyDescent="0.25">
      <c r="D22" s="459"/>
      <c r="E22" s="469"/>
      <c r="F22" s="80" t="s">
        <v>54</v>
      </c>
      <c r="G22" s="80">
        <v>4</v>
      </c>
      <c r="H22" s="87">
        <v>5.0000000000000001E-3</v>
      </c>
      <c r="J22" s="474"/>
      <c r="K22" s="474"/>
      <c r="L22" s="474"/>
      <c r="M22" s="474"/>
      <c r="N22" s="474"/>
      <c r="O22" s="474"/>
    </row>
    <row r="23" spans="4:15" x14ac:dyDescent="0.25">
      <c r="D23" s="459"/>
      <c r="E23" s="469"/>
      <c r="F23" s="80" t="s">
        <v>55</v>
      </c>
      <c r="G23" s="80">
        <v>6</v>
      </c>
      <c r="H23" s="81">
        <v>0.01</v>
      </c>
      <c r="J23" s="474"/>
      <c r="K23" s="474"/>
      <c r="L23" s="474"/>
      <c r="M23" s="474"/>
      <c r="N23" s="474"/>
      <c r="O23" s="474"/>
    </row>
    <row r="24" spans="4:15" x14ac:dyDescent="0.25">
      <c r="D24" s="459"/>
      <c r="E24" s="79"/>
      <c r="F24" s="74"/>
      <c r="G24" s="80">
        <v>7</v>
      </c>
      <c r="H24" s="81">
        <v>0.03</v>
      </c>
      <c r="J24" s="474"/>
      <c r="K24" s="474"/>
      <c r="L24" s="474"/>
      <c r="M24" s="474"/>
      <c r="N24" s="474"/>
      <c r="O24" s="474"/>
    </row>
    <row r="25" spans="4:15" x14ac:dyDescent="0.25">
      <c r="D25" s="459"/>
      <c r="E25" s="79"/>
      <c r="F25" s="74"/>
      <c r="G25" s="74"/>
      <c r="H25" s="74"/>
      <c r="J25" s="474"/>
      <c r="K25" s="474"/>
      <c r="L25" s="474"/>
      <c r="M25" s="474"/>
      <c r="N25" s="474"/>
      <c r="O25" s="474"/>
    </row>
    <row r="26" spans="4:15" x14ac:dyDescent="0.25">
      <c r="D26" s="459"/>
      <c r="E26" s="470" t="s">
        <v>56</v>
      </c>
      <c r="F26" s="88" t="s">
        <v>57</v>
      </c>
      <c r="G26" s="88">
        <v>2</v>
      </c>
      <c r="H26" s="89">
        <v>0.02</v>
      </c>
      <c r="J26" s="474"/>
      <c r="K26" s="474"/>
      <c r="L26" s="474"/>
      <c r="M26" s="474"/>
      <c r="N26" s="474"/>
      <c r="O26" s="474"/>
    </row>
    <row r="27" spans="4:15" x14ac:dyDescent="0.25">
      <c r="D27" s="459"/>
      <c r="E27" s="471"/>
      <c r="F27" s="88" t="s">
        <v>58</v>
      </c>
      <c r="G27" s="88">
        <v>3</v>
      </c>
      <c r="H27" s="89">
        <v>0.01</v>
      </c>
      <c r="J27" s="474"/>
      <c r="K27" s="474"/>
      <c r="L27" s="474"/>
      <c r="M27" s="474"/>
      <c r="N27" s="474"/>
      <c r="O27" s="474"/>
    </row>
    <row r="28" spans="4:15" x14ac:dyDescent="0.25">
      <c r="D28" s="459"/>
      <c r="E28" s="471"/>
      <c r="F28" s="88" t="s">
        <v>59</v>
      </c>
      <c r="G28" s="88">
        <v>8</v>
      </c>
      <c r="H28" s="89">
        <v>0.05</v>
      </c>
      <c r="J28" s="474"/>
      <c r="K28" s="474"/>
      <c r="L28" s="474"/>
      <c r="M28" s="474"/>
      <c r="N28" s="474"/>
      <c r="O28" s="474"/>
    </row>
    <row r="29" spans="4:15" x14ac:dyDescent="0.25">
      <c r="D29" s="90"/>
      <c r="E29" s="472"/>
      <c r="F29" s="88" t="s">
        <v>60</v>
      </c>
      <c r="G29" s="88">
        <v>4</v>
      </c>
      <c r="H29" s="91">
        <v>5.0000000000000001E-3</v>
      </c>
      <c r="J29" s="474"/>
      <c r="K29" s="474"/>
      <c r="L29" s="474"/>
      <c r="M29" s="474"/>
      <c r="N29" s="474"/>
      <c r="O29" s="474"/>
    </row>
    <row r="30" spans="4:15" x14ac:dyDescent="0.25">
      <c r="D30" s="92"/>
      <c r="E30" s="78"/>
      <c r="G30" s="88">
        <v>6</v>
      </c>
      <c r="H30" s="89">
        <v>0.01</v>
      </c>
      <c r="J30" s="474"/>
      <c r="K30" s="474"/>
      <c r="L30" s="474"/>
      <c r="M30" s="474"/>
      <c r="N30" s="474"/>
      <c r="O30" s="474"/>
    </row>
    <row r="32" spans="4:15" ht="27.6" customHeight="1" x14ac:dyDescent="0.25">
      <c r="D32" s="451" t="s">
        <v>33</v>
      </c>
      <c r="E32" s="93" t="s">
        <v>61</v>
      </c>
      <c r="F32" s="454" t="s">
        <v>62</v>
      </c>
      <c r="G32" s="94">
        <v>6</v>
      </c>
      <c r="H32" s="95">
        <v>0.02</v>
      </c>
      <c r="J32" s="409" t="s">
        <v>97</v>
      </c>
      <c r="K32" s="163"/>
      <c r="L32" s="163"/>
      <c r="M32" s="163"/>
      <c r="N32" s="163"/>
      <c r="O32" s="163"/>
    </row>
    <row r="33" spans="4:15" x14ac:dyDescent="0.25">
      <c r="D33" s="452"/>
      <c r="E33" s="96"/>
      <c r="F33" s="455"/>
      <c r="G33" s="94">
        <v>7</v>
      </c>
      <c r="H33" s="95">
        <v>0.02</v>
      </c>
      <c r="J33" s="163"/>
      <c r="K33" s="163"/>
      <c r="L33" s="163"/>
      <c r="M33" s="163"/>
      <c r="N33" s="163"/>
      <c r="O33" s="163"/>
    </row>
    <row r="34" spans="4:15" x14ac:dyDescent="0.25">
      <c r="D34" s="452"/>
      <c r="E34" s="96"/>
      <c r="F34" s="74"/>
      <c r="G34" s="74"/>
      <c r="H34" s="74"/>
    </row>
    <row r="35" spans="4:15" ht="45" x14ac:dyDescent="0.25">
      <c r="D35" s="452"/>
      <c r="E35" s="97" t="s">
        <v>63</v>
      </c>
      <c r="F35" s="456" t="s">
        <v>64</v>
      </c>
      <c r="G35" s="98">
        <v>6</v>
      </c>
      <c r="H35" s="99">
        <v>0.02</v>
      </c>
      <c r="J35" s="410" t="s">
        <v>98</v>
      </c>
      <c r="K35" s="162"/>
      <c r="L35" s="162"/>
      <c r="M35" s="162"/>
      <c r="N35" s="162"/>
      <c r="O35" s="162"/>
    </row>
    <row r="36" spans="4:15" x14ac:dyDescent="0.25">
      <c r="D36" s="453"/>
      <c r="E36" s="100"/>
      <c r="F36" s="457"/>
      <c r="G36" s="98">
        <v>8</v>
      </c>
      <c r="H36" s="99">
        <v>0.02</v>
      </c>
      <c r="J36" s="162"/>
      <c r="K36" s="162"/>
      <c r="L36" s="162"/>
      <c r="M36" s="162"/>
      <c r="N36" s="162"/>
      <c r="O36" s="162"/>
    </row>
  </sheetData>
  <mergeCells count="11">
    <mergeCell ref="J20:O30"/>
    <mergeCell ref="D32:D36"/>
    <mergeCell ref="F32:F33"/>
    <mergeCell ref="F35:F36"/>
    <mergeCell ref="D4:D28"/>
    <mergeCell ref="E4:E5"/>
    <mergeCell ref="E8:E9"/>
    <mergeCell ref="E12:E13"/>
    <mergeCell ref="E16:E17"/>
    <mergeCell ref="E20:E23"/>
    <mergeCell ref="E26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RESUMEN PUNTUACION  (2)</vt:lpstr>
      <vt:lpstr>ALTERNATIVA ADJUDICADA</vt:lpstr>
      <vt:lpstr>valoración</vt:lpstr>
      <vt:lpstr>RESUMEN PUNTUACION </vt:lpstr>
      <vt:lpstr>DTº OFERTAS CONJUNTAS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2022-06-07T16:36:32Z</cp:lastPrinted>
  <dcterms:created xsi:type="dcterms:W3CDTF">2007-03-30T09:59:06Z</dcterms:created>
  <dcterms:modified xsi:type="dcterms:W3CDTF">2022-06-09T08:03:22Z</dcterms:modified>
</cp:coreProperties>
</file>