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2\EXPEDIENTES COMITE\3 - EVALUACION\S-02296-2022 Subtitulado, Audiodescripción y LSE\Informe\"/>
    </mc:Choice>
  </mc:AlternateContent>
  <xr:revisionPtr revIDLastSave="0" documentId="13_ncr:1_{664C710F-2A5F-47CC-A011-E14D2BB509D4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_" sheetId="7" r:id="rId1"/>
    <sheet name="valoración" sheetId="5" r:id="rId2"/>
  </sheets>
  <definedNames>
    <definedName name="_xlnm.Print_Area" localSheetId="0">'ALTERNATIVA ADJUDICADA_'!$A$2:$J$34</definedName>
    <definedName name="_xlnm.Print_Area" localSheetId="1">valoración!$A$2:$Q$34</definedName>
  </definedNames>
  <calcPr calcId="191029"/>
</workbook>
</file>

<file path=xl/calcChain.xml><?xml version="1.0" encoding="utf-8"?>
<calcChain xmlns="http://schemas.openxmlformats.org/spreadsheetml/2006/main">
  <c r="K11" i="7" l="1"/>
  <c r="K10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9" i="7"/>
  <c r="C30" i="7" l="1"/>
  <c r="I28" i="7" s="1"/>
  <c r="F29" i="7"/>
  <c r="G29" i="7" s="1"/>
  <c r="F28" i="7"/>
  <c r="G28" i="7" s="1"/>
  <c r="I27" i="7"/>
  <c r="G27" i="7"/>
  <c r="J27" i="7" s="1"/>
  <c r="F27" i="7"/>
  <c r="I26" i="7"/>
  <c r="F26" i="7"/>
  <c r="G26" i="7" s="1"/>
  <c r="I25" i="7"/>
  <c r="F25" i="7"/>
  <c r="G25" i="7" s="1"/>
  <c r="J25" i="7" s="1"/>
  <c r="I24" i="7"/>
  <c r="F24" i="7"/>
  <c r="G24" i="7" s="1"/>
  <c r="J24" i="7" s="1"/>
  <c r="I23" i="7"/>
  <c r="G23" i="7"/>
  <c r="J23" i="7" s="1"/>
  <c r="F23" i="7"/>
  <c r="I22" i="7"/>
  <c r="F22" i="7"/>
  <c r="G22" i="7" s="1"/>
  <c r="I21" i="7"/>
  <c r="F21" i="7"/>
  <c r="G21" i="7" s="1"/>
  <c r="J21" i="7" s="1"/>
  <c r="I20" i="7"/>
  <c r="F20" i="7"/>
  <c r="G20" i="7" s="1"/>
  <c r="J20" i="7" s="1"/>
  <c r="I19" i="7"/>
  <c r="G19" i="7"/>
  <c r="J19" i="7" s="1"/>
  <c r="F19" i="7"/>
  <c r="I18" i="7"/>
  <c r="F18" i="7"/>
  <c r="G18" i="7" s="1"/>
  <c r="I17" i="7"/>
  <c r="F17" i="7"/>
  <c r="G17" i="7" s="1"/>
  <c r="J17" i="7" s="1"/>
  <c r="I16" i="7"/>
  <c r="F16" i="7"/>
  <c r="G16" i="7" s="1"/>
  <c r="J16" i="7" s="1"/>
  <c r="I15" i="7"/>
  <c r="G15" i="7"/>
  <c r="J15" i="7" s="1"/>
  <c r="F15" i="7"/>
  <c r="I14" i="7"/>
  <c r="F14" i="7"/>
  <c r="G14" i="7" s="1"/>
  <c r="I13" i="7"/>
  <c r="F13" i="7"/>
  <c r="G13" i="7" s="1"/>
  <c r="J13" i="7" s="1"/>
  <c r="I12" i="7"/>
  <c r="F12" i="7"/>
  <c r="G12" i="7" s="1"/>
  <c r="J12" i="7" s="1"/>
  <c r="I11" i="7"/>
  <c r="G11" i="7"/>
  <c r="J11" i="7" s="1"/>
  <c r="F11" i="7"/>
  <c r="I10" i="7"/>
  <c r="F10" i="7"/>
  <c r="G10" i="7" s="1"/>
  <c r="I9" i="7"/>
  <c r="F9" i="7"/>
  <c r="G9" i="7" s="1"/>
  <c r="J9" i="7" s="1"/>
  <c r="I29" i="7" l="1"/>
  <c r="J29" i="7" s="1"/>
  <c r="J22" i="7"/>
  <c r="J18" i="7"/>
  <c r="J26" i="7"/>
  <c r="J28" i="7"/>
  <c r="J14" i="7"/>
  <c r="J10" i="7"/>
  <c r="J30" i="7" s="1"/>
  <c r="P13" i="5"/>
  <c r="Q13" i="5" s="1"/>
  <c r="Q11" i="5"/>
  <c r="M29" i="5"/>
  <c r="M28" i="5"/>
  <c r="M25" i="5"/>
  <c r="M24" i="5"/>
  <c r="M23" i="5"/>
  <c r="M22" i="5"/>
  <c r="M21" i="5"/>
  <c r="M20" i="5"/>
  <c r="M19" i="5"/>
  <c r="M18" i="5"/>
  <c r="M15" i="5"/>
  <c r="M12" i="5"/>
  <c r="M11" i="5"/>
  <c r="M9" i="5"/>
  <c r="M17" i="5"/>
  <c r="M16" i="5"/>
  <c r="M13" i="5"/>
  <c r="M14" i="5"/>
  <c r="F27" i="5"/>
  <c r="F26" i="5"/>
  <c r="F23" i="5"/>
  <c r="G23" i="5" s="1"/>
  <c r="F21" i="5"/>
  <c r="G21" i="5" s="1"/>
  <c r="F18" i="5"/>
  <c r="G18" i="5" s="1"/>
  <c r="F15" i="5"/>
  <c r="G15" i="5" s="1"/>
  <c r="F12" i="5"/>
  <c r="G12" i="5" s="1"/>
  <c r="F11" i="5"/>
  <c r="G11" i="5" s="1"/>
  <c r="F9" i="5"/>
  <c r="F29" i="5"/>
  <c r="F28" i="5"/>
  <c r="F25" i="5"/>
  <c r="G25" i="5" s="1"/>
  <c r="F24" i="5"/>
  <c r="G24" i="5" s="1"/>
  <c r="F22" i="5"/>
  <c r="G22" i="5" s="1"/>
  <c r="F20" i="5"/>
  <c r="G20" i="5" s="1"/>
  <c r="F19" i="5"/>
  <c r="G19" i="5" s="1"/>
  <c r="F16" i="5"/>
  <c r="G16" i="5" s="1"/>
  <c r="F17" i="5"/>
  <c r="G17" i="5" s="1"/>
  <c r="F14" i="5"/>
  <c r="G14" i="5" s="1"/>
  <c r="F13" i="5"/>
  <c r="G13" i="5" s="1"/>
  <c r="F10" i="5"/>
  <c r="C30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M26" i="5" s="1"/>
  <c r="L27" i="5"/>
  <c r="M27" i="5" s="1"/>
  <c r="L28" i="5"/>
  <c r="L29" i="5"/>
  <c r="N29" i="5" l="1"/>
  <c r="N20" i="5"/>
  <c r="N28" i="5"/>
  <c r="N15" i="5"/>
  <c r="M10" i="5"/>
  <c r="N10" i="5" s="1"/>
  <c r="N27" i="5"/>
  <c r="N25" i="5"/>
  <c r="N22" i="5"/>
  <c r="N18" i="5"/>
  <c r="N14" i="5"/>
  <c r="N23" i="5"/>
  <c r="N16" i="5"/>
  <c r="N12" i="5"/>
  <c r="N26" i="5"/>
  <c r="N19" i="5"/>
  <c r="N24" i="5"/>
  <c r="N21" i="5"/>
  <c r="N17" i="5"/>
  <c r="N13" i="5"/>
  <c r="N11" i="5"/>
  <c r="N9" i="5"/>
  <c r="G29" i="5" l="1"/>
  <c r="G28" i="5"/>
  <c r="G27" i="5"/>
  <c r="G26" i="5"/>
  <c r="G10" i="5"/>
  <c r="G9" i="5"/>
  <c r="I26" i="5" l="1"/>
  <c r="J26" i="5" s="1"/>
  <c r="I9" i="5"/>
  <c r="J9" i="5" s="1"/>
  <c r="I27" i="5"/>
  <c r="J27" i="5" s="1"/>
  <c r="I29" i="5"/>
  <c r="J29" i="5" s="1"/>
  <c r="P12" i="5"/>
  <c r="Q12" i="5" s="1"/>
  <c r="P14" i="5"/>
  <c r="Q14" i="5" s="1"/>
  <c r="P16" i="5"/>
  <c r="Q16" i="5" s="1"/>
  <c r="P18" i="5"/>
  <c r="Q18" i="5" s="1"/>
  <c r="P20" i="5"/>
  <c r="Q20" i="5" s="1"/>
  <c r="P22" i="5"/>
  <c r="Q22" i="5" s="1"/>
  <c r="P23" i="5"/>
  <c r="Q23" i="5" s="1"/>
  <c r="P25" i="5"/>
  <c r="Q25" i="5" s="1"/>
  <c r="P27" i="5"/>
  <c r="Q27" i="5" s="1"/>
  <c r="P29" i="5"/>
  <c r="Q29" i="5" s="1"/>
  <c r="P10" i="5"/>
  <c r="Q10" i="5" s="1"/>
  <c r="P9" i="5"/>
  <c r="Q9" i="5" s="1"/>
  <c r="P11" i="5"/>
  <c r="P15" i="5"/>
  <c r="Q15" i="5" s="1"/>
  <c r="P17" i="5"/>
  <c r="Q17" i="5" s="1"/>
  <c r="P19" i="5"/>
  <c r="Q19" i="5" s="1"/>
  <c r="P21" i="5"/>
  <c r="Q21" i="5" s="1"/>
  <c r="P24" i="5"/>
  <c r="Q24" i="5" s="1"/>
  <c r="P26" i="5"/>
  <c r="Q26" i="5" s="1"/>
  <c r="P28" i="5"/>
  <c r="Q28" i="5" s="1"/>
  <c r="I25" i="5"/>
  <c r="J25" i="5" s="1"/>
  <c r="I23" i="5"/>
  <c r="J23" i="5" s="1"/>
  <c r="I22" i="5"/>
  <c r="J22" i="5" s="1"/>
  <c r="I20" i="5"/>
  <c r="J20" i="5" s="1"/>
  <c r="I18" i="5"/>
  <c r="J18" i="5" s="1"/>
  <c r="I16" i="5"/>
  <c r="J16" i="5" s="1"/>
  <c r="I14" i="5"/>
  <c r="J14" i="5" s="1"/>
  <c r="I12" i="5"/>
  <c r="J12" i="5" s="1"/>
  <c r="I24" i="5"/>
  <c r="J24" i="5" s="1"/>
  <c r="I21" i="5"/>
  <c r="J21" i="5" s="1"/>
  <c r="I19" i="5"/>
  <c r="J19" i="5" s="1"/>
  <c r="I17" i="5"/>
  <c r="J17" i="5" s="1"/>
  <c r="I15" i="5"/>
  <c r="J15" i="5" s="1"/>
  <c r="I13" i="5"/>
  <c r="J13" i="5" s="1"/>
  <c r="I11" i="5"/>
  <c r="J11" i="5" s="1"/>
  <c r="I10" i="5"/>
  <c r="J10" i="5" s="1"/>
  <c r="I28" i="5"/>
  <c r="J28" i="5" s="1"/>
  <c r="Q30" i="5" l="1"/>
  <c r="J30" i="5"/>
</calcChain>
</file>

<file path=xl/sharedStrings.xml><?xml version="1.0" encoding="utf-8"?>
<sst xmlns="http://schemas.openxmlformats.org/spreadsheetml/2006/main" count="112" uniqueCount="41">
  <si>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</si>
  <si>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</si>
  <si>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</si>
  <si>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</si>
  <si>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</si>
  <si>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</si>
  <si>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</si>
  <si>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</si>
  <si>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</si>
  <si>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</si>
  <si>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</si>
  <si>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</si>
  <si>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</si>
  <si>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</si>
  <si>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</si>
  <si>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</si>
  <si>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</si>
  <si>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</si>
  <si>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</si>
  <si>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</si>
  <si>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S-02296-2022</t>
  </si>
  <si>
    <t>"Subtitulado, Audiodescripción y Lengua de signos de programas grabados y directos"</t>
  </si>
  <si>
    <t xml:space="preserve">LOTE 1: Subtitulado Grabados Películas,Series,Doc y Dibujo	</t>
  </si>
  <si>
    <t xml:space="preserve">LOTE 2: Subtitulado Grabados Programas Divulgativos, Otros	</t>
  </si>
  <si>
    <t>LOTE 3: Subtitulado Programas Grabados en lengua catalana</t>
  </si>
  <si>
    <t>LOTE 4: Subtitulado Programas Grabados en lengua inglesa</t>
  </si>
  <si>
    <t>LOTE 5: Audiodescripción de Programas Grabados</t>
  </si>
  <si>
    <t xml:space="preserve">LOTE 6: Subtitulado de Programas Directo lengua castellana </t>
  </si>
  <si>
    <t>LOTE 7: Subtitulado de Programas Directo lengua catalana</t>
  </si>
  <si>
    <t>LOTE 8: Audiodescripción de Programas en Directo</t>
  </si>
  <si>
    <t xml:space="preserve">LOTE 9: LSE de Programas en Directo mediante HbbTV	</t>
  </si>
  <si>
    <t>MIRA LO QUE TE DIGO SLU</t>
  </si>
  <si>
    <t>MEDIASUR PRODUCCIONES AUDIOVISUALES, S.L.U.</t>
  </si>
  <si>
    <t>Startul SL</t>
  </si>
  <si>
    <t>MUNDO ESCENA</t>
  </si>
  <si>
    <t>En directe-Plurals, SL</t>
  </si>
  <si>
    <t>GESTOREX SOC. COOP.</t>
  </si>
  <si>
    <t>Fundación SAMU</t>
  </si>
  <si>
    <t>Importe Oferta</t>
  </si>
  <si>
    <t>Alternativa 2: oferta conjunta "Mira Lo Que Te Digo" por los lotes 1,3,4,5,6 y 7 (0,75% de descuento)</t>
  </si>
  <si>
    <t>Madrid, a 23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</si>
</sst>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18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90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6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left" vertical="top" wrapText="1"/>
    </xf>
    <xf numFmtId="164" fontId="5" fillId="0" borderId="22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4" fontId="9" fillId="4" borderId="14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6" fontId="6" fillId="4" borderId="11" xfId="0" applyNumberFormat="1" applyFont="1" applyFill="1" applyBorder="1" applyAlignment="1">
      <alignment horizontal="right" vertical="center" indent="1"/>
    </xf>
    <xf numFmtId="10" fontId="5" fillId="0" borderId="11" xfId="3" applyNumberFormat="1" applyFont="1" applyFill="1" applyBorder="1" applyAlignment="1">
      <alignment horizontal="center" vertical="center"/>
    </xf>
    <xf numFmtId="164" fontId="5" fillId="0" borderId="23" xfId="2" applyFont="1" applyFill="1" applyBorder="1" applyAlignment="1">
      <alignment horizontal="center" vertical="center"/>
    </xf>
    <xf numFmtId="164" fontId="5" fillId="0" borderId="24" xfId="2" applyFont="1" applyFill="1" applyBorder="1" applyAlignment="1">
      <alignment horizontal="center" vertical="center"/>
    </xf>
    <xf numFmtId="164" fontId="5" fillId="0" borderId="25" xfId="2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164" fontId="5" fillId="0" borderId="2" xfId="2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left" vertical="top" wrapText="1"/>
    </xf>
    <xf numFmtId="164" fontId="5" fillId="0" borderId="10" xfId="2" applyFont="1" applyFill="1" applyBorder="1" applyAlignment="1">
      <alignment horizontal="center" vertical="center"/>
    </xf>
    <xf numFmtId="164" fontId="5" fillId="4" borderId="2" xfId="2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165" fontId="17" fillId="0" borderId="20" xfId="2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center" vertical="center" wrapText="1"/>
    </xf>
    <xf numFmtId="9" fontId="17" fillId="0" borderId="4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9" fontId="17" fillId="0" borderId="20" xfId="3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11E155-F956-4E59-9F52-AA4739F70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190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51F6-9078-4672-83AF-B809659C82AC}">
  <sheetPr>
    <pageSetUpPr fitToPage="1"/>
  </sheetPr>
  <dimension ref="A1:N36"/>
  <sheetViews>
    <sheetView showGridLines="0" showZeros="0" tabSelected="1" zoomScaleNormal="100" workbookViewId="0">
      <pane xSplit="2" ySplit="8" topLeftCell="C24" activePane="bottomRight" state="frozen"/>
      <selection pane="topRight" activeCell="C1" sqref="C1"/>
      <selection pane="bottomLeft" activeCell="A9" sqref="A9"/>
      <selection pane="bottomRight" activeCell="E28" sqref="E28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0" width="16.7109375" style="10" customWidth="1"/>
    <col min="11" max="16384" width="11.42578125" style="10"/>
  </cols>
  <sheetData>
    <row r="1" spans="1:14" x14ac:dyDescent="0.2">
      <c r="M1" s="12" t="s">
        <v>7</v>
      </c>
    </row>
    <row r="2" spans="1:14" s="3" customFormat="1" ht="48" customHeight="1" x14ac:dyDescent="0.15">
      <c r="A2" s="2"/>
      <c r="D2" s="4"/>
      <c r="E2" s="4"/>
      <c r="F2" s="4"/>
      <c r="G2" s="4"/>
      <c r="H2" s="5"/>
      <c r="M2" s="13" t="s">
        <v>18</v>
      </c>
      <c r="N2" s="14">
        <v>60</v>
      </c>
    </row>
    <row r="3" spans="1:14" s="3" customFormat="1" ht="22.5" customHeight="1" x14ac:dyDescent="0.15">
      <c r="A3" s="79" t="s">
        <v>20</v>
      </c>
      <c r="B3" s="79"/>
      <c r="C3" s="79"/>
      <c r="D3" s="79"/>
      <c r="E3" s="79"/>
      <c r="F3" s="79"/>
      <c r="G3" s="79"/>
      <c r="H3" s="79"/>
      <c r="I3" s="79"/>
      <c r="J3" s="79"/>
      <c r="M3" s="33" t="s">
        <v>9</v>
      </c>
    </row>
    <row r="4" spans="1:14" s="3" customFormat="1" ht="22.5" customHeight="1" x14ac:dyDescent="0.15">
      <c r="A4" s="79" t="s">
        <v>21</v>
      </c>
      <c r="B4" s="79"/>
      <c r="C4" s="79"/>
      <c r="D4" s="79"/>
      <c r="E4" s="79"/>
      <c r="F4" s="79"/>
      <c r="G4" s="79"/>
      <c r="H4" s="79"/>
      <c r="I4" s="79"/>
      <c r="J4" s="79"/>
    </row>
    <row r="5" spans="1:14" s="3" customFormat="1" ht="24.6" customHeight="1" x14ac:dyDescent="0.15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79"/>
    </row>
    <row r="6" spans="1:14" s="3" customFormat="1" ht="24.6" customHeight="1" thickBot="1" x14ac:dyDescent="0.2">
      <c r="A6" s="67"/>
      <c r="B6" s="67"/>
      <c r="C6" s="67"/>
      <c r="D6" s="67"/>
      <c r="E6" s="67"/>
      <c r="F6" s="67"/>
      <c r="G6" s="67"/>
      <c r="H6" s="4"/>
    </row>
    <row r="7" spans="1:14" s="3" customFormat="1" ht="24.75" customHeight="1" thickBot="1" x14ac:dyDescent="0.3">
      <c r="A7" s="2"/>
      <c r="B7" s="6"/>
      <c r="C7" s="7"/>
      <c r="D7" s="7"/>
      <c r="E7" s="80" t="s">
        <v>15</v>
      </c>
      <c r="F7" s="81"/>
      <c r="G7" s="81"/>
      <c r="H7" s="81"/>
      <c r="I7" s="81"/>
      <c r="J7" s="82"/>
    </row>
    <row r="8" spans="1:14" s="8" customFormat="1" ht="75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74" t="s">
        <v>19</v>
      </c>
    </row>
    <row r="9" spans="1:14" s="3" customFormat="1" ht="35.1" customHeight="1" thickBot="1" x14ac:dyDescent="0.2">
      <c r="A9" s="83" t="s">
        <v>22</v>
      </c>
      <c r="B9" s="63" t="s">
        <v>31</v>
      </c>
      <c r="C9" s="19">
        <v>268320</v>
      </c>
      <c r="D9" s="20">
        <v>40</v>
      </c>
      <c r="E9" s="21">
        <v>266127</v>
      </c>
      <c r="F9" s="22">
        <f>$N$2*(2-E9/MIN(E$9:E$10))</f>
        <v>52.372973957384808</v>
      </c>
      <c r="G9" s="22">
        <f>D9+F9</f>
        <v>92.372973957384801</v>
      </c>
      <c r="H9" s="45"/>
      <c r="I9" s="35">
        <f t="shared" ref="I9:I29" si="0">+$C9/$C$30*H9</f>
        <v>0</v>
      </c>
      <c r="J9" s="71">
        <f t="shared" ref="J9:J29" si="1">+G9*I9</f>
        <v>0</v>
      </c>
      <c r="K9" s="75">
        <f>100-($E9*100/$C9)</f>
        <v>0.8173076923076934</v>
      </c>
    </row>
    <row r="10" spans="1:14" s="3" customFormat="1" ht="35.1" customHeight="1" thickBot="1" x14ac:dyDescent="0.2">
      <c r="A10" s="84"/>
      <c r="B10" s="64" t="s">
        <v>32</v>
      </c>
      <c r="C10" s="19">
        <v>268320</v>
      </c>
      <c r="D10" s="29">
        <v>36</v>
      </c>
      <c r="E10" s="23">
        <v>236113</v>
      </c>
      <c r="F10" s="24">
        <f>$N$2*(2-E10/MIN(E$9:E$10))</f>
        <v>60</v>
      </c>
      <c r="G10" s="25">
        <f>D10+F10</f>
        <v>96</v>
      </c>
      <c r="H10" s="46">
        <v>1</v>
      </c>
      <c r="I10" s="38">
        <f t="shared" si="0"/>
        <v>0.13987428412954428</v>
      </c>
      <c r="J10" s="72">
        <f t="shared" si="1"/>
        <v>13.427931276436251</v>
      </c>
      <c r="K10" s="78">
        <f t="shared" ref="K10:K29" si="2">100-($E10*100/$C10)</f>
        <v>12.003205128205124</v>
      </c>
    </row>
    <row r="11" spans="1:14" s="3" customFormat="1" ht="62.25" customHeight="1" thickBot="1" x14ac:dyDescent="0.2">
      <c r="A11" s="68" t="s">
        <v>23</v>
      </c>
      <c r="B11" s="64" t="s">
        <v>32</v>
      </c>
      <c r="C11" s="19">
        <v>206074</v>
      </c>
      <c r="D11" s="20">
        <v>36</v>
      </c>
      <c r="E11" s="23">
        <v>181337</v>
      </c>
      <c r="F11" s="24">
        <f>$N$2*(2-E11/MIN(E11))</f>
        <v>60</v>
      </c>
      <c r="G11" s="25">
        <f t="shared" ref="G11:G29" si="3">D11+F11</f>
        <v>96</v>
      </c>
      <c r="H11" s="45">
        <v>1</v>
      </c>
      <c r="I11" s="35">
        <f t="shared" si="0"/>
        <v>0.10742566050876456</v>
      </c>
      <c r="J11" s="71">
        <f t="shared" si="1"/>
        <v>10.312863408841398</v>
      </c>
      <c r="K11" s="78">
        <f>100-($E11*100/$C11)</f>
        <v>12.0039403321137</v>
      </c>
    </row>
    <row r="12" spans="1:14" s="3" customFormat="1" ht="35.1" customHeight="1" thickBot="1" x14ac:dyDescent="0.2">
      <c r="A12" s="83" t="s">
        <v>24</v>
      </c>
      <c r="B12" s="63" t="s">
        <v>33</v>
      </c>
      <c r="C12" s="19">
        <v>73500</v>
      </c>
      <c r="D12" s="20">
        <v>40</v>
      </c>
      <c r="E12" s="21">
        <v>72793</v>
      </c>
      <c r="F12" s="22">
        <f>$N$2*(2-E12/MIN(E$12:E$14))</f>
        <v>56.975757575757569</v>
      </c>
      <c r="G12" s="22">
        <f t="shared" si="3"/>
        <v>96.975757575757569</v>
      </c>
      <c r="H12" s="45"/>
      <c r="I12" s="35">
        <f t="shared" si="0"/>
        <v>0</v>
      </c>
      <c r="J12" s="71">
        <f t="shared" si="1"/>
        <v>0</v>
      </c>
      <c r="K12" s="75">
        <f t="shared" si="2"/>
        <v>0.96190476190476204</v>
      </c>
    </row>
    <row r="13" spans="1:14" s="3" customFormat="1" ht="35.1" customHeight="1" thickBot="1" x14ac:dyDescent="0.2">
      <c r="A13" s="84"/>
      <c r="B13" s="63" t="s">
        <v>31</v>
      </c>
      <c r="C13" s="19">
        <v>73500</v>
      </c>
      <c r="D13" s="29">
        <v>40</v>
      </c>
      <c r="E13" s="23">
        <v>72723</v>
      </c>
      <c r="F13" s="59">
        <f>$N$2*(2-E13/MIN(E$12:E$14))</f>
        <v>57.036363636363639</v>
      </c>
      <c r="G13" s="25">
        <f t="shared" si="3"/>
        <v>97.036363636363632</v>
      </c>
      <c r="H13" s="46">
        <v>1</v>
      </c>
      <c r="I13" s="38">
        <f t="shared" si="0"/>
        <v>3.8315294735843414E-2</v>
      </c>
      <c r="J13" s="72">
        <f t="shared" si="1"/>
        <v>3.7179768728217506</v>
      </c>
      <c r="K13" s="78">
        <f t="shared" si="2"/>
        <v>1.057142857142864</v>
      </c>
    </row>
    <row r="14" spans="1:14" s="3" customFormat="1" ht="35.1" customHeight="1" thickBot="1" x14ac:dyDescent="0.2">
      <c r="A14" s="86"/>
      <c r="B14" s="64" t="s">
        <v>32</v>
      </c>
      <c r="C14" s="19">
        <v>73500</v>
      </c>
      <c r="D14" s="26">
        <v>36</v>
      </c>
      <c r="E14" s="27">
        <v>69300</v>
      </c>
      <c r="F14" s="31">
        <f>$N$2*(2-E14/MIN(E$12:E$14))</f>
        <v>60</v>
      </c>
      <c r="G14" s="28">
        <f t="shared" si="3"/>
        <v>96</v>
      </c>
      <c r="H14" s="55"/>
      <c r="I14" s="41">
        <f t="shared" si="0"/>
        <v>0</v>
      </c>
      <c r="J14" s="73">
        <f t="shared" si="1"/>
        <v>0</v>
      </c>
      <c r="K14" s="75">
        <f t="shared" si="2"/>
        <v>5.7142857142857082</v>
      </c>
    </row>
    <row r="15" spans="1:14" s="3" customFormat="1" ht="35.1" customHeight="1" thickBot="1" x14ac:dyDescent="0.2">
      <c r="A15" s="83" t="s">
        <v>25</v>
      </c>
      <c r="B15" s="63" t="s">
        <v>34</v>
      </c>
      <c r="C15" s="19">
        <v>96000</v>
      </c>
      <c r="D15" s="20">
        <v>40</v>
      </c>
      <c r="E15" s="69">
        <v>87200</v>
      </c>
      <c r="F15" s="59">
        <f>$N$2*(2-E15/MIN(E$15:E$17))</f>
        <v>58.068181818181813</v>
      </c>
      <c r="G15" s="65">
        <f t="shared" si="3"/>
        <v>98.068181818181813</v>
      </c>
      <c r="H15" s="45">
        <v>1</v>
      </c>
      <c r="I15" s="35">
        <f t="shared" si="0"/>
        <v>5.0044466593754659E-2</v>
      </c>
      <c r="J15" s="71">
        <f t="shared" si="1"/>
        <v>4.9077698489102577</v>
      </c>
      <c r="K15" s="78">
        <f t="shared" si="2"/>
        <v>9.1666666666666714</v>
      </c>
    </row>
    <row r="16" spans="1:14" s="3" customFormat="1" ht="35.1" customHeight="1" thickBot="1" x14ac:dyDescent="0.2">
      <c r="A16" s="84"/>
      <c r="B16" s="63" t="s">
        <v>31</v>
      </c>
      <c r="C16" s="19">
        <v>96000</v>
      </c>
      <c r="D16" s="29">
        <v>40</v>
      </c>
      <c r="E16" s="30">
        <v>95112</v>
      </c>
      <c r="F16" s="22">
        <f>$N$2*(2-E16/MIN(E$15:E$17))</f>
        <v>52.44886363636364</v>
      </c>
      <c r="G16" s="31">
        <f t="shared" si="3"/>
        <v>92.44886363636364</v>
      </c>
      <c r="H16" s="46"/>
      <c r="I16" s="38">
        <f t="shared" si="0"/>
        <v>0</v>
      </c>
      <c r="J16" s="72">
        <f t="shared" si="1"/>
        <v>0</v>
      </c>
      <c r="K16" s="75">
        <f t="shared" si="2"/>
        <v>0.92499999999999716</v>
      </c>
    </row>
    <row r="17" spans="1:11" s="3" customFormat="1" ht="35.1" customHeight="1" thickBot="1" x14ac:dyDescent="0.2">
      <c r="A17" s="86"/>
      <c r="B17" s="64" t="s">
        <v>32</v>
      </c>
      <c r="C17" s="19">
        <v>96000</v>
      </c>
      <c r="D17" s="26">
        <v>36</v>
      </c>
      <c r="E17" s="27">
        <v>84480</v>
      </c>
      <c r="F17" s="31">
        <f>$N$2*(2-E17/MIN(E$15:E$17))</f>
        <v>60</v>
      </c>
      <c r="G17" s="28">
        <f>D17+F17</f>
        <v>96</v>
      </c>
      <c r="H17" s="55"/>
      <c r="I17" s="41">
        <f t="shared" si="0"/>
        <v>0</v>
      </c>
      <c r="J17" s="73">
        <f t="shared" si="1"/>
        <v>0</v>
      </c>
      <c r="K17" s="75">
        <f t="shared" si="2"/>
        <v>12</v>
      </c>
    </row>
    <row r="18" spans="1:11" s="3" customFormat="1" ht="35.1" customHeight="1" thickBot="1" x14ac:dyDescent="0.2">
      <c r="A18" s="83" t="s">
        <v>26</v>
      </c>
      <c r="B18" s="63" t="s">
        <v>34</v>
      </c>
      <c r="C18" s="19">
        <v>166600</v>
      </c>
      <c r="D18" s="20">
        <v>40</v>
      </c>
      <c r="E18" s="69">
        <v>154000</v>
      </c>
      <c r="F18" s="59">
        <f>$N$2*(2-E18/MIN(E$18:E$20))</f>
        <v>59.715016441359154</v>
      </c>
      <c r="G18" s="65">
        <f t="shared" si="3"/>
        <v>99.715016441359154</v>
      </c>
      <c r="H18" s="45">
        <v>1</v>
      </c>
      <c r="I18" s="35">
        <f t="shared" si="0"/>
        <v>8.6848001401245059E-2</v>
      </c>
      <c r="J18" s="71">
        <f t="shared" si="1"/>
        <v>8.6600498876243339</v>
      </c>
      <c r="K18" s="78">
        <f t="shared" si="2"/>
        <v>7.5630252100840352</v>
      </c>
    </row>
    <row r="19" spans="1:11" s="3" customFormat="1" ht="35.1" customHeight="1" thickBot="1" x14ac:dyDescent="0.2">
      <c r="A19" s="84"/>
      <c r="B19" s="63" t="s">
        <v>31</v>
      </c>
      <c r="C19" s="19">
        <v>166600</v>
      </c>
      <c r="D19" s="29">
        <v>40</v>
      </c>
      <c r="E19" s="30">
        <v>162246</v>
      </c>
      <c r="F19" s="22">
        <f>$N$2*(2-E19/MIN(E$18:E$20))</f>
        <v>56.487029594446476</v>
      </c>
      <c r="G19" s="31">
        <f t="shared" si="3"/>
        <v>96.487029594446483</v>
      </c>
      <c r="H19" s="46"/>
      <c r="I19" s="38">
        <f t="shared" si="0"/>
        <v>0</v>
      </c>
      <c r="J19" s="72">
        <f t="shared" si="1"/>
        <v>0</v>
      </c>
      <c r="K19" s="75">
        <f t="shared" si="2"/>
        <v>2.6134453781512548</v>
      </c>
    </row>
    <row r="20" spans="1:11" s="3" customFormat="1" ht="35.1" customHeight="1" thickBot="1" x14ac:dyDescent="0.2">
      <c r="A20" s="86"/>
      <c r="B20" s="64" t="s">
        <v>32</v>
      </c>
      <c r="C20" s="19">
        <v>166600</v>
      </c>
      <c r="D20" s="26">
        <v>36</v>
      </c>
      <c r="E20" s="27">
        <v>153272</v>
      </c>
      <c r="F20" s="31">
        <f>$N$2*(2-E20/MIN(E$18:E$20))</f>
        <v>60</v>
      </c>
      <c r="G20" s="28">
        <f t="shared" si="3"/>
        <v>96</v>
      </c>
      <c r="H20" s="55"/>
      <c r="I20" s="41">
        <f t="shared" si="0"/>
        <v>0</v>
      </c>
      <c r="J20" s="73">
        <f t="shared" si="1"/>
        <v>0</v>
      </c>
      <c r="K20" s="75">
        <f t="shared" si="2"/>
        <v>8</v>
      </c>
    </row>
    <row r="21" spans="1:11" s="3" customFormat="1" ht="35.1" customHeight="1" thickBot="1" x14ac:dyDescent="0.2">
      <c r="A21" s="83" t="s">
        <v>27</v>
      </c>
      <c r="B21" s="63" t="s">
        <v>31</v>
      </c>
      <c r="C21" s="19">
        <v>576000</v>
      </c>
      <c r="D21" s="20">
        <v>40</v>
      </c>
      <c r="E21" s="21">
        <v>558240</v>
      </c>
      <c r="F21" s="22">
        <f>$N$2*(2-E21/MIN(E$21:E$22))</f>
        <v>33.208955223880601</v>
      </c>
      <c r="G21" s="22">
        <f t="shared" si="3"/>
        <v>73.208955223880594</v>
      </c>
      <c r="H21" s="45"/>
      <c r="I21" s="35">
        <f t="shared" si="0"/>
        <v>0</v>
      </c>
      <c r="J21" s="71">
        <f t="shared" si="1"/>
        <v>0</v>
      </c>
      <c r="K21" s="75">
        <f t="shared" si="2"/>
        <v>3.0833333333333286</v>
      </c>
    </row>
    <row r="22" spans="1:11" s="3" customFormat="1" ht="35.1" customHeight="1" thickBot="1" x14ac:dyDescent="0.2">
      <c r="A22" s="84"/>
      <c r="B22" s="64" t="s">
        <v>32</v>
      </c>
      <c r="C22" s="19">
        <v>576000</v>
      </c>
      <c r="D22" s="29">
        <v>36</v>
      </c>
      <c r="E22" s="23">
        <v>385920</v>
      </c>
      <c r="F22" s="59">
        <f>$N$2*(2-E22/MIN(E$21:E$22))</f>
        <v>60</v>
      </c>
      <c r="G22" s="25">
        <f t="shared" si="3"/>
        <v>96</v>
      </c>
      <c r="H22" s="46">
        <v>1</v>
      </c>
      <c r="I22" s="38">
        <f t="shared" si="0"/>
        <v>0.30026679956252794</v>
      </c>
      <c r="J22" s="72">
        <f t="shared" si="1"/>
        <v>28.825612758002684</v>
      </c>
      <c r="K22" s="78">
        <f t="shared" si="2"/>
        <v>33</v>
      </c>
    </row>
    <row r="23" spans="1:11" s="3" customFormat="1" ht="35.1" customHeight="1" thickBot="1" x14ac:dyDescent="0.2">
      <c r="A23" s="83" t="s">
        <v>28</v>
      </c>
      <c r="B23" s="63" t="s">
        <v>35</v>
      </c>
      <c r="C23" s="19">
        <v>209000</v>
      </c>
      <c r="D23" s="20">
        <v>40</v>
      </c>
      <c r="E23" s="21">
        <v>207100</v>
      </c>
      <c r="F23" s="22">
        <f>$N$2*(2-E23/MIN(E$23:E$25))</f>
        <v>57.416267942583737</v>
      </c>
      <c r="G23" s="22">
        <f t="shared" si="3"/>
        <v>97.416267942583744</v>
      </c>
      <c r="H23" s="45"/>
      <c r="I23" s="35">
        <f t="shared" si="0"/>
        <v>0</v>
      </c>
      <c r="J23" s="71">
        <f t="shared" si="1"/>
        <v>0</v>
      </c>
      <c r="K23" s="75">
        <f t="shared" si="2"/>
        <v>0.90909090909090651</v>
      </c>
    </row>
    <row r="24" spans="1:11" s="3" customFormat="1" ht="35.1" customHeight="1" thickBot="1" x14ac:dyDescent="0.2">
      <c r="A24" s="84"/>
      <c r="B24" s="63" t="s">
        <v>31</v>
      </c>
      <c r="C24" s="19">
        <v>209000</v>
      </c>
      <c r="D24" s="29">
        <v>40</v>
      </c>
      <c r="E24" s="23">
        <v>199291</v>
      </c>
      <c r="F24" s="59">
        <f>$N$2*(2-E24/MIN(E$23:E$25))</f>
        <v>59.77607655502392</v>
      </c>
      <c r="G24" s="25">
        <f t="shared" si="3"/>
        <v>99.77607655502392</v>
      </c>
      <c r="H24" s="46">
        <v>1</v>
      </c>
      <c r="I24" s="38">
        <f t="shared" si="0"/>
        <v>0.10895097414682003</v>
      </c>
      <c r="J24" s="72">
        <f t="shared" si="1"/>
        <v>10.870700737217547</v>
      </c>
      <c r="K24" s="78">
        <f t="shared" si="2"/>
        <v>4.6454545454545411</v>
      </c>
    </row>
    <row r="25" spans="1:11" s="3" customFormat="1" ht="35.1" customHeight="1" thickBot="1" x14ac:dyDescent="0.2">
      <c r="A25" s="86"/>
      <c r="B25" s="64" t="s">
        <v>32</v>
      </c>
      <c r="C25" s="19">
        <v>209000</v>
      </c>
      <c r="D25" s="26">
        <v>36</v>
      </c>
      <c r="E25" s="27">
        <v>198550</v>
      </c>
      <c r="F25" s="22">
        <f>$N$2*(2-E25/MIN(E$23:E$25))</f>
        <v>60</v>
      </c>
      <c r="G25" s="28">
        <f t="shared" si="3"/>
        <v>96</v>
      </c>
      <c r="H25" s="55"/>
      <c r="I25" s="41">
        <f t="shared" si="0"/>
        <v>0</v>
      </c>
      <c r="J25" s="73">
        <f t="shared" si="1"/>
        <v>0</v>
      </c>
      <c r="K25" s="75">
        <f t="shared" si="2"/>
        <v>5</v>
      </c>
    </row>
    <row r="26" spans="1:11" s="3" customFormat="1" ht="64.5" customHeight="1" thickBot="1" x14ac:dyDescent="0.2">
      <c r="A26" s="68" t="s">
        <v>29</v>
      </c>
      <c r="B26" s="64" t="s">
        <v>32</v>
      </c>
      <c r="C26" s="19">
        <v>148500</v>
      </c>
      <c r="D26" s="20">
        <v>36</v>
      </c>
      <c r="E26" s="69">
        <v>143310</v>
      </c>
      <c r="F26" s="59">
        <f>$N$2*(2-E26/MIN(E$26:E$26))</f>
        <v>60</v>
      </c>
      <c r="G26" s="65">
        <f t="shared" si="3"/>
        <v>96</v>
      </c>
      <c r="H26" s="45">
        <v>1</v>
      </c>
      <c r="I26" s="35">
        <f t="shared" si="0"/>
        <v>7.7412534262214241E-2</v>
      </c>
      <c r="J26" s="71">
        <f t="shared" si="1"/>
        <v>7.4316032891725676</v>
      </c>
      <c r="K26" s="78">
        <f t="shared" si="2"/>
        <v>3.4949494949494948</v>
      </c>
    </row>
    <row r="27" spans="1:11" s="3" customFormat="1" ht="35.1" customHeight="1" thickBot="1" x14ac:dyDescent="0.2">
      <c r="A27" s="83" t="s">
        <v>30</v>
      </c>
      <c r="B27" s="63" t="s">
        <v>36</v>
      </c>
      <c r="C27" s="19">
        <v>174300</v>
      </c>
      <c r="D27" s="20">
        <v>36</v>
      </c>
      <c r="E27" s="21">
        <v>157920</v>
      </c>
      <c r="F27" s="22">
        <f>$N$2*(2-E27/MIN(E$27:E$29))</f>
        <v>60</v>
      </c>
      <c r="G27" s="60">
        <f t="shared" si="3"/>
        <v>96</v>
      </c>
      <c r="H27" s="45"/>
      <c r="I27" s="35">
        <f t="shared" si="0"/>
        <v>0</v>
      </c>
      <c r="J27" s="71">
        <f t="shared" si="1"/>
        <v>0</v>
      </c>
      <c r="K27" s="75">
        <f t="shared" si="2"/>
        <v>9.3975903614457792</v>
      </c>
    </row>
    <row r="28" spans="1:11" s="3" customFormat="1" ht="35.1" customHeight="1" thickBot="1" x14ac:dyDescent="0.2">
      <c r="A28" s="84"/>
      <c r="B28" s="64" t="s">
        <v>37</v>
      </c>
      <c r="C28" s="19">
        <v>174300</v>
      </c>
      <c r="D28" s="29">
        <v>40</v>
      </c>
      <c r="E28" s="23">
        <v>163842</v>
      </c>
      <c r="F28" s="24">
        <f>$N$2*(2-E28/MIN(E$27:E$29))</f>
        <v>57.749999999999993</v>
      </c>
      <c r="G28" s="61">
        <f t="shared" si="3"/>
        <v>97.75</v>
      </c>
      <c r="H28" s="46">
        <v>1</v>
      </c>
      <c r="I28" s="38">
        <f t="shared" si="0"/>
        <v>9.0861984659285799E-2</v>
      </c>
      <c r="J28" s="72">
        <f t="shared" si="1"/>
        <v>8.8817590004451876</v>
      </c>
      <c r="K28" s="78">
        <f t="shared" si="2"/>
        <v>6</v>
      </c>
    </row>
    <row r="29" spans="1:11" s="3" customFormat="1" ht="35.1" customHeight="1" thickBot="1" x14ac:dyDescent="0.2">
      <c r="A29" s="86"/>
      <c r="B29" s="64" t="s">
        <v>32</v>
      </c>
      <c r="C29" s="19">
        <v>174300</v>
      </c>
      <c r="D29" s="26">
        <v>36</v>
      </c>
      <c r="E29" s="21">
        <v>160356</v>
      </c>
      <c r="F29" s="28">
        <f>$N$2*(2-E29/MIN(E$27:E$29))</f>
        <v>59.074468085106375</v>
      </c>
      <c r="G29" s="62">
        <f t="shared" si="3"/>
        <v>95.074468085106375</v>
      </c>
      <c r="H29" s="55"/>
      <c r="I29" s="41">
        <f t="shared" si="0"/>
        <v>0</v>
      </c>
      <c r="J29" s="73">
        <f t="shared" si="1"/>
        <v>0</v>
      </c>
      <c r="K29" s="75">
        <f t="shared" si="2"/>
        <v>8</v>
      </c>
    </row>
    <row r="30" spans="1:11" ht="42.75" customHeight="1" thickBot="1" x14ac:dyDescent="0.25">
      <c r="B30" s="43" t="s">
        <v>13</v>
      </c>
      <c r="C30" s="44">
        <f>+C9+C11+C15+C18+C23+C26+C27+C21+C12</f>
        <v>1918294</v>
      </c>
      <c r="I30" s="76" t="s">
        <v>14</v>
      </c>
      <c r="J30" s="77">
        <f>SUM(J9:J29)</f>
        <v>97.036267079471969</v>
      </c>
    </row>
    <row r="33" spans="1:7" ht="14.25" x14ac:dyDescent="0.2">
      <c r="A33" s="1" t="s">
        <v>2</v>
      </c>
    </row>
    <row r="34" spans="1:7" ht="14.25" x14ac:dyDescent="0.2">
      <c r="A34" s="1" t="s">
        <v>40</v>
      </c>
    </row>
    <row r="36" spans="1:7" ht="56.25" customHeight="1" x14ac:dyDescent="0.2">
      <c r="A36" s="85"/>
      <c r="B36" s="85"/>
      <c r="C36" s="85"/>
      <c r="D36" s="85"/>
      <c r="E36" s="85"/>
      <c r="F36" s="85"/>
      <c r="G36" s="85"/>
    </row>
  </sheetData>
  <mergeCells count="12">
    <mergeCell ref="A36:G36"/>
    <mergeCell ref="A12:A14"/>
    <mergeCell ref="A15:A17"/>
    <mergeCell ref="A18:A20"/>
    <mergeCell ref="A21:A22"/>
    <mergeCell ref="A23:A25"/>
    <mergeCell ref="A27:A29"/>
    <mergeCell ref="A3:J3"/>
    <mergeCell ref="A4:J4"/>
    <mergeCell ref="A5:J5"/>
    <mergeCell ref="E7:J7"/>
    <mergeCell ref="A9:A10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6"/>
  <sheetViews>
    <sheetView showGridLines="0" showZero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0" sqref="C10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60</v>
      </c>
    </row>
    <row r="3" spans="1:21" s="3" customFormat="1" ht="22.5" customHeight="1" x14ac:dyDescent="0.15">
      <c r="A3" s="79" t="s">
        <v>20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T3" s="33" t="s">
        <v>9</v>
      </c>
    </row>
    <row r="4" spans="1:21" s="3" customFormat="1" ht="22.5" customHeight="1" x14ac:dyDescent="0.15">
      <c r="A4" s="79" t="s">
        <v>21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spans="1:21" s="3" customFormat="1" ht="24.6" customHeight="1" x14ac:dyDescent="0.15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spans="1:21" s="3" customFormat="1" ht="24.6" customHeight="1" thickBot="1" x14ac:dyDescent="0.2">
      <c r="A6" s="32"/>
      <c r="B6" s="32"/>
      <c r="C6" s="32"/>
      <c r="D6" s="32"/>
      <c r="E6" s="32"/>
      <c r="F6" s="32"/>
      <c r="G6" s="32"/>
      <c r="H6" s="4"/>
    </row>
    <row r="7" spans="1:21" s="3" customFormat="1" ht="24.75" customHeight="1" thickBot="1" x14ac:dyDescent="0.3">
      <c r="A7" s="2"/>
      <c r="B7" s="6"/>
      <c r="C7" s="7"/>
      <c r="D7" s="7"/>
      <c r="E7" s="80" t="s">
        <v>15</v>
      </c>
      <c r="F7" s="81"/>
      <c r="G7" s="81"/>
      <c r="H7" s="81"/>
      <c r="I7" s="81"/>
      <c r="J7" s="82"/>
      <c r="K7" s="87" t="s">
        <v>39</v>
      </c>
      <c r="L7" s="88"/>
      <c r="M7" s="88"/>
      <c r="N7" s="88"/>
      <c r="O7" s="88"/>
      <c r="P7" s="88"/>
      <c r="Q7" s="89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thickBot="1" x14ac:dyDescent="0.2">
      <c r="A9" s="83" t="s">
        <v>22</v>
      </c>
      <c r="B9" s="63" t="s">
        <v>31</v>
      </c>
      <c r="C9" s="19">
        <v>268320</v>
      </c>
      <c r="D9" s="20">
        <v>40</v>
      </c>
      <c r="E9" s="21">
        <v>266127</v>
      </c>
      <c r="F9" s="22">
        <f>$U$2*(2-E9/MIN(E$9:E$10))</f>
        <v>52.372973957384808</v>
      </c>
      <c r="G9" s="22">
        <f>D9+F9</f>
        <v>92.372973957384801</v>
      </c>
      <c r="H9" s="45"/>
      <c r="I9" s="35">
        <f t="shared" ref="I9:I29" si="0">+$C9/$C$30*H9</f>
        <v>0</v>
      </c>
      <c r="J9" s="36">
        <f t="shared" ref="J9:J29" si="1">+G9*I9</f>
        <v>0</v>
      </c>
      <c r="K9" s="70">
        <v>7.4999999999999997E-3</v>
      </c>
      <c r="L9" s="51">
        <f>+$E9*(1-K9)</f>
        <v>264131.04749999999</v>
      </c>
      <c r="M9" s="22">
        <f>$U$2*(2-L9/MIN(L$9:L$10))</f>
        <v>52.880176652704421</v>
      </c>
      <c r="N9" s="22">
        <f>$D9+M9</f>
        <v>92.880176652704421</v>
      </c>
      <c r="O9" s="34">
        <v>1</v>
      </c>
      <c r="P9" s="35">
        <f t="shared" ref="P9:P29" si="2">+$C9/$C$30*O9</f>
        <v>0.13987428412954428</v>
      </c>
      <c r="Q9" s="36">
        <f>+N9*P9</f>
        <v>12.991548219122643</v>
      </c>
    </row>
    <row r="10" spans="1:21" s="3" customFormat="1" ht="35.1" customHeight="1" thickBot="1" x14ac:dyDescent="0.2">
      <c r="A10" s="84"/>
      <c r="B10" s="64" t="s">
        <v>32</v>
      </c>
      <c r="C10" s="19">
        <v>268320</v>
      </c>
      <c r="D10" s="29">
        <v>36</v>
      </c>
      <c r="E10" s="23">
        <v>236113</v>
      </c>
      <c r="F10" s="24">
        <f>$U$2*(2-E10/MIN(E$9:E$10))</f>
        <v>60</v>
      </c>
      <c r="G10" s="25">
        <f>D10+F10</f>
        <v>96</v>
      </c>
      <c r="H10" s="46">
        <v>1</v>
      </c>
      <c r="I10" s="38">
        <f t="shared" si="0"/>
        <v>0.13987428412954428</v>
      </c>
      <c r="J10" s="39">
        <f t="shared" si="1"/>
        <v>13.427931276436251</v>
      </c>
      <c r="K10" s="52"/>
      <c r="L10" s="66">
        <f>+$E10*(1-K10)</f>
        <v>236113</v>
      </c>
      <c r="M10" s="24">
        <f>$U$2*(2-L10/MIN(L$9:L$10))</f>
        <v>60</v>
      </c>
      <c r="N10" s="25">
        <f>$D10+M10</f>
        <v>96</v>
      </c>
      <c r="O10" s="40"/>
      <c r="P10" s="38">
        <f t="shared" si="2"/>
        <v>0</v>
      </c>
      <c r="Q10" s="39">
        <f>+N10*P10</f>
        <v>0</v>
      </c>
    </row>
    <row r="11" spans="1:21" s="3" customFormat="1" ht="62.25" customHeight="1" thickBot="1" x14ac:dyDescent="0.2">
      <c r="A11" s="68" t="s">
        <v>23</v>
      </c>
      <c r="B11" s="64" t="s">
        <v>32</v>
      </c>
      <c r="C11" s="19">
        <v>206074</v>
      </c>
      <c r="D11" s="20">
        <v>36</v>
      </c>
      <c r="E11" s="23">
        <v>181337</v>
      </c>
      <c r="F11" s="24">
        <f>$U$2*(2-E11/MIN(E11))</f>
        <v>60</v>
      </c>
      <c r="G11" s="25">
        <f t="shared" ref="G11:G25" si="3">D11+F11</f>
        <v>96</v>
      </c>
      <c r="H11" s="45">
        <v>1</v>
      </c>
      <c r="I11" s="35">
        <f t="shared" si="0"/>
        <v>0.10742566050876456</v>
      </c>
      <c r="J11" s="36">
        <f t="shared" ref="J11:J25" si="4">+G11*I11</f>
        <v>10.312863408841398</v>
      </c>
      <c r="K11" s="50"/>
      <c r="L11" s="58">
        <f t="shared" ref="L11:L25" si="5">+$E11*(1-K11)</f>
        <v>181337</v>
      </c>
      <c r="M11" s="59">
        <f>$U$2*(2-L11/MIN(L11))</f>
        <v>60</v>
      </c>
      <c r="N11" s="65">
        <f t="shared" ref="N11:N25" si="6">$D11+M11</f>
        <v>96</v>
      </c>
      <c r="O11" s="40">
        <v>1</v>
      </c>
      <c r="P11" s="35">
        <f t="shared" si="2"/>
        <v>0.10742566050876456</v>
      </c>
      <c r="Q11" s="36">
        <f>+N11*P11</f>
        <v>10.312863408841398</v>
      </c>
    </row>
    <row r="12" spans="1:21" s="3" customFormat="1" ht="35.1" customHeight="1" thickBot="1" x14ac:dyDescent="0.2">
      <c r="A12" s="83" t="s">
        <v>24</v>
      </c>
      <c r="B12" s="63" t="s">
        <v>33</v>
      </c>
      <c r="C12" s="19">
        <v>73500</v>
      </c>
      <c r="D12" s="20">
        <v>40</v>
      </c>
      <c r="E12" s="21">
        <v>72793</v>
      </c>
      <c r="F12" s="22">
        <f>$U$2*(2-E12/MIN(E$12:E$14))</f>
        <v>56.975757575757569</v>
      </c>
      <c r="G12" s="22">
        <f t="shared" si="3"/>
        <v>96.975757575757569</v>
      </c>
      <c r="H12" s="45"/>
      <c r="I12" s="35">
        <f t="shared" si="0"/>
        <v>0</v>
      </c>
      <c r="J12" s="36">
        <f t="shared" si="4"/>
        <v>0</v>
      </c>
      <c r="K12" s="50"/>
      <c r="L12" s="51">
        <f t="shared" si="5"/>
        <v>72793</v>
      </c>
      <c r="M12" s="22">
        <f>$U$2*(2-L12/MIN(L$12:L$14))</f>
        <v>56.975757575757569</v>
      </c>
      <c r="N12" s="22">
        <f t="shared" si="6"/>
        <v>96.975757575757569</v>
      </c>
      <c r="O12" s="48"/>
      <c r="P12" s="35">
        <f t="shared" si="2"/>
        <v>0</v>
      </c>
      <c r="Q12" s="36">
        <f t="shared" ref="Q12:Q25" si="7">+N12*P12</f>
        <v>0</v>
      </c>
    </row>
    <row r="13" spans="1:21" s="3" customFormat="1" ht="35.1" customHeight="1" thickBot="1" x14ac:dyDescent="0.2">
      <c r="A13" s="84"/>
      <c r="B13" s="63" t="s">
        <v>31</v>
      </c>
      <c r="C13" s="19">
        <v>73500</v>
      </c>
      <c r="D13" s="29">
        <v>40</v>
      </c>
      <c r="E13" s="23">
        <v>72723</v>
      </c>
      <c r="F13" s="59">
        <f>$U$2*(2-E13/MIN(E$12:E$14))</f>
        <v>57.036363636363639</v>
      </c>
      <c r="G13" s="25">
        <f t="shared" si="3"/>
        <v>97.036363636363632</v>
      </c>
      <c r="H13" s="46">
        <v>1</v>
      </c>
      <c r="I13" s="38">
        <f t="shared" si="0"/>
        <v>3.8315294735843414E-2</v>
      </c>
      <c r="J13" s="39">
        <f t="shared" si="4"/>
        <v>3.7179768728217506</v>
      </c>
      <c r="K13" s="70">
        <v>7.4999999999999997E-3</v>
      </c>
      <c r="L13" s="66">
        <f t="shared" si="5"/>
        <v>72177.577499999999</v>
      </c>
      <c r="M13" s="59">
        <f t="shared" ref="M13:M14" si="8">$U$2*(2-L13/MIN(L$12:L$14))</f>
        <v>57.508590909090906</v>
      </c>
      <c r="N13" s="25">
        <f t="shared" si="6"/>
        <v>97.508590909090913</v>
      </c>
      <c r="O13" s="40">
        <v>1</v>
      </c>
      <c r="P13" s="38">
        <f t="shared" si="2"/>
        <v>3.8315294735843414E-2</v>
      </c>
      <c r="Q13" s="39">
        <f>+N13*P13</f>
        <v>3.7360703999585998</v>
      </c>
    </row>
    <row r="14" spans="1:21" s="3" customFormat="1" ht="35.1" customHeight="1" thickBot="1" x14ac:dyDescent="0.2">
      <c r="A14" s="86"/>
      <c r="B14" s="64" t="s">
        <v>32</v>
      </c>
      <c r="C14" s="19">
        <v>73500</v>
      </c>
      <c r="D14" s="26">
        <v>36</v>
      </c>
      <c r="E14" s="27">
        <v>69300</v>
      </c>
      <c r="F14" s="31">
        <f>$U$2*(2-E14/MIN(E$12:E$14))</f>
        <v>60</v>
      </c>
      <c r="G14" s="28">
        <f t="shared" si="3"/>
        <v>96</v>
      </c>
      <c r="H14" s="55"/>
      <c r="I14" s="41">
        <f t="shared" si="0"/>
        <v>0</v>
      </c>
      <c r="J14" s="42">
        <f t="shared" si="4"/>
        <v>0</v>
      </c>
      <c r="K14" s="49"/>
      <c r="L14" s="54">
        <f t="shared" si="5"/>
        <v>69300</v>
      </c>
      <c r="M14" s="22">
        <f t="shared" si="8"/>
        <v>60</v>
      </c>
      <c r="N14" s="28">
        <f t="shared" si="6"/>
        <v>96</v>
      </c>
      <c r="O14" s="40"/>
      <c r="P14" s="41">
        <f t="shared" si="2"/>
        <v>0</v>
      </c>
      <c r="Q14" s="42">
        <f t="shared" si="7"/>
        <v>0</v>
      </c>
    </row>
    <row r="15" spans="1:21" s="3" customFormat="1" ht="35.1" customHeight="1" thickBot="1" x14ac:dyDescent="0.2">
      <c r="A15" s="83" t="s">
        <v>25</v>
      </c>
      <c r="B15" s="63" t="s">
        <v>34</v>
      </c>
      <c r="C15" s="19">
        <v>96000</v>
      </c>
      <c r="D15" s="20">
        <v>40</v>
      </c>
      <c r="E15" s="69">
        <v>87200</v>
      </c>
      <c r="F15" s="59">
        <f>$U$2*(2-E15/MIN(E$15:E$17))</f>
        <v>58.068181818181813</v>
      </c>
      <c r="G15" s="65">
        <f t="shared" si="3"/>
        <v>98.068181818181813</v>
      </c>
      <c r="H15" s="45">
        <v>1</v>
      </c>
      <c r="I15" s="35">
        <f t="shared" si="0"/>
        <v>5.0044466593754659E-2</v>
      </c>
      <c r="J15" s="36">
        <f t="shared" si="4"/>
        <v>4.9077698489102577</v>
      </c>
      <c r="K15" s="70"/>
      <c r="L15" s="58">
        <f t="shared" si="5"/>
        <v>87200</v>
      </c>
      <c r="M15" s="59">
        <f>$U$2*(2-L15/MIN(L$15:L$17))</f>
        <v>58.068181818181813</v>
      </c>
      <c r="N15" s="65">
        <f t="shared" si="6"/>
        <v>98.068181818181813</v>
      </c>
      <c r="O15" s="40"/>
      <c r="P15" s="35">
        <f t="shared" si="2"/>
        <v>0</v>
      </c>
      <c r="Q15" s="36">
        <f t="shared" si="7"/>
        <v>0</v>
      </c>
    </row>
    <row r="16" spans="1:21" s="3" customFormat="1" ht="35.1" customHeight="1" thickBot="1" x14ac:dyDescent="0.2">
      <c r="A16" s="84"/>
      <c r="B16" s="63" t="s">
        <v>31</v>
      </c>
      <c r="C16" s="19">
        <v>96000</v>
      </c>
      <c r="D16" s="29">
        <v>40</v>
      </c>
      <c r="E16" s="30">
        <v>95112</v>
      </c>
      <c r="F16" s="22">
        <f>$U$2*(2-E16/MIN(E$15:E$17))</f>
        <v>52.44886363636364</v>
      </c>
      <c r="G16" s="31">
        <f t="shared" si="3"/>
        <v>92.44886363636364</v>
      </c>
      <c r="H16" s="46"/>
      <c r="I16" s="38">
        <f t="shared" si="0"/>
        <v>0</v>
      </c>
      <c r="J16" s="39">
        <f t="shared" si="4"/>
        <v>0</v>
      </c>
      <c r="K16" s="70">
        <v>7.4999999999999997E-3</v>
      </c>
      <c r="L16" s="53">
        <f t="shared" si="5"/>
        <v>94398.66</v>
      </c>
      <c r="M16" s="22">
        <f t="shared" ref="M16:M17" si="9">$U$2*(2-L16/MIN(L$15:L$17))</f>
        <v>52.955497159090903</v>
      </c>
      <c r="N16" s="31">
        <f t="shared" si="6"/>
        <v>92.955497159090896</v>
      </c>
      <c r="O16" s="37">
        <v>1</v>
      </c>
      <c r="P16" s="38">
        <f t="shared" si="2"/>
        <v>5.0044466593754659E-2</v>
      </c>
      <c r="Q16" s="39">
        <f t="shared" si="7"/>
        <v>4.6519082722839808</v>
      </c>
    </row>
    <row r="17" spans="1:17" s="3" customFormat="1" ht="35.1" customHeight="1" thickBot="1" x14ac:dyDescent="0.2">
      <c r="A17" s="86"/>
      <c r="B17" s="64" t="s">
        <v>32</v>
      </c>
      <c r="C17" s="19">
        <v>96000</v>
      </c>
      <c r="D17" s="26">
        <v>36</v>
      </c>
      <c r="E17" s="27">
        <v>84480</v>
      </c>
      <c r="F17" s="31">
        <f>$U$2*(2-E17/MIN(E$15:E$17))</f>
        <v>60</v>
      </c>
      <c r="G17" s="28">
        <f>D17+F17</f>
        <v>96</v>
      </c>
      <c r="H17" s="55"/>
      <c r="I17" s="41">
        <f t="shared" si="0"/>
        <v>0</v>
      </c>
      <c r="J17" s="42">
        <f t="shared" si="4"/>
        <v>0</v>
      </c>
      <c r="K17" s="70"/>
      <c r="L17" s="54">
        <f t="shared" si="5"/>
        <v>84480</v>
      </c>
      <c r="M17" s="22">
        <f t="shared" si="9"/>
        <v>60</v>
      </c>
      <c r="N17" s="28">
        <f t="shared" si="6"/>
        <v>96</v>
      </c>
      <c r="O17" s="40"/>
      <c r="P17" s="41">
        <f t="shared" si="2"/>
        <v>0</v>
      </c>
      <c r="Q17" s="42">
        <f t="shared" si="7"/>
        <v>0</v>
      </c>
    </row>
    <row r="18" spans="1:17" s="3" customFormat="1" ht="35.1" customHeight="1" thickBot="1" x14ac:dyDescent="0.2">
      <c r="A18" s="83" t="s">
        <v>26</v>
      </c>
      <c r="B18" s="63" t="s">
        <v>34</v>
      </c>
      <c r="C18" s="19">
        <v>166600</v>
      </c>
      <c r="D18" s="20">
        <v>40</v>
      </c>
      <c r="E18" s="69">
        <v>154000</v>
      </c>
      <c r="F18" s="59">
        <f>$U$2*(2-E18/MIN(E$18:E$20))</f>
        <v>59.715016441359154</v>
      </c>
      <c r="G18" s="65">
        <f t="shared" si="3"/>
        <v>99.715016441359154</v>
      </c>
      <c r="H18" s="45">
        <v>1</v>
      </c>
      <c r="I18" s="35">
        <f t="shared" si="0"/>
        <v>8.6848001401245059E-2</v>
      </c>
      <c r="J18" s="36">
        <f t="shared" si="4"/>
        <v>8.6600498876243339</v>
      </c>
      <c r="K18" s="70"/>
      <c r="L18" s="58">
        <f t="shared" si="5"/>
        <v>154000</v>
      </c>
      <c r="M18" s="59">
        <f>$U$2*(2-L18/MIN(L$18:L$20))</f>
        <v>59.715016441359154</v>
      </c>
      <c r="N18" s="65">
        <f t="shared" si="6"/>
        <v>99.715016441359154</v>
      </c>
      <c r="O18" s="40"/>
      <c r="P18" s="35">
        <f t="shared" si="2"/>
        <v>0</v>
      </c>
      <c r="Q18" s="36">
        <f t="shared" si="7"/>
        <v>0</v>
      </c>
    </row>
    <row r="19" spans="1:17" s="3" customFormat="1" ht="35.1" customHeight="1" thickBot="1" x14ac:dyDescent="0.2">
      <c r="A19" s="84"/>
      <c r="B19" s="63" t="s">
        <v>31</v>
      </c>
      <c r="C19" s="19">
        <v>166600</v>
      </c>
      <c r="D19" s="29">
        <v>40</v>
      </c>
      <c r="E19" s="30">
        <v>162246</v>
      </c>
      <c r="F19" s="22">
        <f>$U$2*(2-E19/MIN(E$18:E$20))</f>
        <v>56.487029594446476</v>
      </c>
      <c r="G19" s="31">
        <f t="shared" si="3"/>
        <v>96.487029594446483</v>
      </c>
      <c r="H19" s="46"/>
      <c r="I19" s="38">
        <f t="shared" si="0"/>
        <v>0</v>
      </c>
      <c r="J19" s="39">
        <f t="shared" si="4"/>
        <v>0</v>
      </c>
      <c r="K19" s="70">
        <v>7.4999999999999997E-3</v>
      </c>
      <c r="L19" s="53">
        <f t="shared" si="5"/>
        <v>161029.155</v>
      </c>
      <c r="M19" s="22">
        <f t="shared" ref="M19:M20" si="10">$U$2*(2-L19/MIN(L$18:L$20))</f>
        <v>56.963376872488134</v>
      </c>
      <c r="N19" s="31">
        <f t="shared" si="6"/>
        <v>96.963376872488141</v>
      </c>
      <c r="O19" s="37">
        <v>1</v>
      </c>
      <c r="P19" s="38">
        <f t="shared" si="2"/>
        <v>8.6848001401245059E-2</v>
      </c>
      <c r="Q19" s="39">
        <f t="shared" si="7"/>
        <v>8.4210754904913028</v>
      </c>
    </row>
    <row r="20" spans="1:17" s="3" customFormat="1" ht="35.1" customHeight="1" thickBot="1" x14ac:dyDescent="0.2">
      <c r="A20" s="86"/>
      <c r="B20" s="64" t="s">
        <v>32</v>
      </c>
      <c r="C20" s="19">
        <v>166600</v>
      </c>
      <c r="D20" s="26">
        <v>36</v>
      </c>
      <c r="E20" s="27">
        <v>153272</v>
      </c>
      <c r="F20" s="31">
        <f>$U$2*(2-E20/MIN(E$18:E$20))</f>
        <v>60</v>
      </c>
      <c r="G20" s="28">
        <f t="shared" si="3"/>
        <v>96</v>
      </c>
      <c r="H20" s="55"/>
      <c r="I20" s="41">
        <f t="shared" si="0"/>
        <v>0</v>
      </c>
      <c r="J20" s="42">
        <f t="shared" si="4"/>
        <v>0</v>
      </c>
      <c r="K20" s="70"/>
      <c r="L20" s="54">
        <f t="shared" si="5"/>
        <v>153272</v>
      </c>
      <c r="M20" s="22">
        <f t="shared" si="10"/>
        <v>60</v>
      </c>
      <c r="N20" s="28">
        <f t="shared" si="6"/>
        <v>96</v>
      </c>
      <c r="O20" s="40"/>
      <c r="P20" s="41">
        <f t="shared" si="2"/>
        <v>0</v>
      </c>
      <c r="Q20" s="42">
        <f t="shared" si="7"/>
        <v>0</v>
      </c>
    </row>
    <row r="21" spans="1:17" s="3" customFormat="1" ht="35.1" customHeight="1" thickBot="1" x14ac:dyDescent="0.2">
      <c r="A21" s="83" t="s">
        <v>27</v>
      </c>
      <c r="B21" s="63" t="s">
        <v>31</v>
      </c>
      <c r="C21" s="19">
        <v>576000</v>
      </c>
      <c r="D21" s="20">
        <v>40</v>
      </c>
      <c r="E21" s="21">
        <v>558240</v>
      </c>
      <c r="F21" s="22">
        <f>$U$2*(2-E21/MIN(E$21:E$22))</f>
        <v>33.208955223880601</v>
      </c>
      <c r="G21" s="22">
        <f t="shared" si="3"/>
        <v>73.208955223880594</v>
      </c>
      <c r="H21" s="45"/>
      <c r="I21" s="35">
        <f t="shared" si="0"/>
        <v>0</v>
      </c>
      <c r="J21" s="36">
        <f t="shared" si="4"/>
        <v>0</v>
      </c>
      <c r="K21" s="70">
        <v>7.4999999999999997E-3</v>
      </c>
      <c r="L21" s="51">
        <f t="shared" si="5"/>
        <v>554053.20000000007</v>
      </c>
      <c r="M21" s="22">
        <f>$U$2*(2-L21/MIN(L$21:L$22))</f>
        <v>33.859888059701476</v>
      </c>
      <c r="N21" s="22">
        <f t="shared" si="6"/>
        <v>73.859888059701476</v>
      </c>
      <c r="O21" s="37">
        <v>1</v>
      </c>
      <c r="P21" s="35">
        <f t="shared" si="2"/>
        <v>0.30026679956252794</v>
      </c>
      <c r="Q21" s="36">
        <f t="shared" si="7"/>
        <v>22.177672203733135</v>
      </c>
    </row>
    <row r="22" spans="1:17" s="3" customFormat="1" ht="35.1" customHeight="1" thickBot="1" x14ac:dyDescent="0.2">
      <c r="A22" s="84"/>
      <c r="B22" s="64" t="s">
        <v>32</v>
      </c>
      <c r="C22" s="19">
        <v>576000</v>
      </c>
      <c r="D22" s="29">
        <v>36</v>
      </c>
      <c r="E22" s="23">
        <v>385920</v>
      </c>
      <c r="F22" s="59">
        <f>$U$2*(2-E22/MIN(E$21:E$22))</f>
        <v>60</v>
      </c>
      <c r="G22" s="25">
        <f t="shared" si="3"/>
        <v>96</v>
      </c>
      <c r="H22" s="46">
        <v>1</v>
      </c>
      <c r="I22" s="38">
        <f t="shared" si="0"/>
        <v>0.30026679956252794</v>
      </c>
      <c r="J22" s="39">
        <f t="shared" si="4"/>
        <v>28.825612758002684</v>
      </c>
      <c r="K22" s="70"/>
      <c r="L22" s="66">
        <f t="shared" si="5"/>
        <v>385920</v>
      </c>
      <c r="M22" s="59">
        <f>$U$2*(2-L22/MIN(L$21:L$22))</f>
        <v>60</v>
      </c>
      <c r="N22" s="25">
        <f t="shared" si="6"/>
        <v>96</v>
      </c>
      <c r="O22" s="37"/>
      <c r="P22" s="38">
        <f t="shared" si="2"/>
        <v>0</v>
      </c>
      <c r="Q22" s="39">
        <f t="shared" si="7"/>
        <v>0</v>
      </c>
    </row>
    <row r="23" spans="1:17" s="3" customFormat="1" ht="35.1" customHeight="1" thickBot="1" x14ac:dyDescent="0.2">
      <c r="A23" s="83" t="s">
        <v>28</v>
      </c>
      <c r="B23" s="63" t="s">
        <v>35</v>
      </c>
      <c r="C23" s="19">
        <v>209000</v>
      </c>
      <c r="D23" s="20">
        <v>40</v>
      </c>
      <c r="E23" s="21">
        <v>207100</v>
      </c>
      <c r="F23" s="22">
        <f>$U$2*(2-E23/MIN(E$23:E$25))</f>
        <v>57.416267942583737</v>
      </c>
      <c r="G23" s="22">
        <f t="shared" si="3"/>
        <v>97.416267942583744</v>
      </c>
      <c r="H23" s="45"/>
      <c r="I23" s="35">
        <f t="shared" si="0"/>
        <v>0</v>
      </c>
      <c r="J23" s="36">
        <f t="shared" si="4"/>
        <v>0</v>
      </c>
      <c r="K23" s="70"/>
      <c r="L23" s="51">
        <f t="shared" si="5"/>
        <v>207100</v>
      </c>
      <c r="M23" s="22">
        <f>$U$2*(2-L23/MIN(L$23:L$25))</f>
        <v>57.177799076062172</v>
      </c>
      <c r="N23" s="22">
        <f t="shared" si="6"/>
        <v>97.177799076062172</v>
      </c>
      <c r="O23" s="48"/>
      <c r="P23" s="35">
        <f t="shared" si="2"/>
        <v>0</v>
      </c>
      <c r="Q23" s="36">
        <f t="shared" si="7"/>
        <v>0</v>
      </c>
    </row>
    <row r="24" spans="1:17" s="3" customFormat="1" ht="35.1" customHeight="1" thickBot="1" x14ac:dyDescent="0.2">
      <c r="A24" s="84"/>
      <c r="B24" s="63" t="s">
        <v>31</v>
      </c>
      <c r="C24" s="19">
        <v>209000</v>
      </c>
      <c r="D24" s="29">
        <v>40</v>
      </c>
      <c r="E24" s="23">
        <v>199291</v>
      </c>
      <c r="F24" s="59">
        <f>$U$2*(2-E24/MIN(E$23:E$25))</f>
        <v>59.77607655502392</v>
      </c>
      <c r="G24" s="25">
        <f t="shared" si="3"/>
        <v>99.77607655502392</v>
      </c>
      <c r="H24" s="46">
        <v>1</v>
      </c>
      <c r="I24" s="38">
        <f t="shared" si="0"/>
        <v>0.10895097414682003</v>
      </c>
      <c r="J24" s="39">
        <f t="shared" si="4"/>
        <v>10.870700737217547</v>
      </c>
      <c r="K24" s="70">
        <v>7.4999999999999997E-3</v>
      </c>
      <c r="L24" s="66">
        <f t="shared" si="5"/>
        <v>197796.3175</v>
      </c>
      <c r="M24" s="59">
        <f t="shared" ref="M24:M25" si="11">$U$2*(2-L24/MIN(L$23:L$25))</f>
        <v>60</v>
      </c>
      <c r="N24" s="24">
        <f t="shared" si="6"/>
        <v>100</v>
      </c>
      <c r="O24" s="40">
        <v>1</v>
      </c>
      <c r="P24" s="38">
        <f t="shared" si="2"/>
        <v>0.10895097414682003</v>
      </c>
      <c r="Q24" s="39">
        <f t="shared" si="7"/>
        <v>10.895097414682004</v>
      </c>
    </row>
    <row r="25" spans="1:17" s="3" customFormat="1" ht="35.1" customHeight="1" thickBot="1" x14ac:dyDescent="0.2">
      <c r="A25" s="86"/>
      <c r="B25" s="64" t="s">
        <v>32</v>
      </c>
      <c r="C25" s="19">
        <v>209000</v>
      </c>
      <c r="D25" s="26">
        <v>36</v>
      </c>
      <c r="E25" s="27">
        <v>198550</v>
      </c>
      <c r="F25" s="22">
        <f>$U$2*(2-E25/MIN(E$23:E$25))</f>
        <v>60</v>
      </c>
      <c r="G25" s="28">
        <f t="shared" si="3"/>
        <v>96</v>
      </c>
      <c r="H25" s="55"/>
      <c r="I25" s="41">
        <f t="shared" si="0"/>
        <v>0</v>
      </c>
      <c r="J25" s="42">
        <f t="shared" si="4"/>
        <v>0</v>
      </c>
      <c r="K25" s="70"/>
      <c r="L25" s="54">
        <f t="shared" si="5"/>
        <v>198550</v>
      </c>
      <c r="M25" s="22">
        <f t="shared" si="11"/>
        <v>59.771376178426571</v>
      </c>
      <c r="N25" s="28">
        <f t="shared" si="6"/>
        <v>95.771376178426578</v>
      </c>
      <c r="O25" s="40"/>
      <c r="P25" s="41">
        <f t="shared" si="2"/>
        <v>0</v>
      </c>
      <c r="Q25" s="42">
        <f t="shared" si="7"/>
        <v>0</v>
      </c>
    </row>
    <row r="26" spans="1:17" s="3" customFormat="1" ht="64.5" customHeight="1" thickBot="1" x14ac:dyDescent="0.2">
      <c r="A26" s="68" t="s">
        <v>29</v>
      </c>
      <c r="B26" s="64" t="s">
        <v>32</v>
      </c>
      <c r="C26" s="19">
        <v>148500</v>
      </c>
      <c r="D26" s="20">
        <v>36</v>
      </c>
      <c r="E26" s="69">
        <v>143310</v>
      </c>
      <c r="F26" s="59">
        <f>$U$2*(2-E26/MIN(E$26:E$26))</f>
        <v>60</v>
      </c>
      <c r="G26" s="65">
        <f t="shared" ref="G26:G29" si="12">D26+F26</f>
        <v>96</v>
      </c>
      <c r="H26" s="45">
        <v>1</v>
      </c>
      <c r="I26" s="35">
        <f t="shared" si="0"/>
        <v>7.7412534262214241E-2</v>
      </c>
      <c r="J26" s="36">
        <f t="shared" si="1"/>
        <v>7.4316032891725676</v>
      </c>
      <c r="K26" s="70"/>
      <c r="L26" s="58">
        <f t="shared" ref="L26:L29" si="13">+$E26*(1-K26)</f>
        <v>143310</v>
      </c>
      <c r="M26" s="59">
        <f>$U$2*(2-L26/MIN(L$26:L$26))</f>
        <v>60</v>
      </c>
      <c r="N26" s="59">
        <f t="shared" ref="N26:N29" si="14">$D26+M26</f>
        <v>96</v>
      </c>
      <c r="O26" s="40">
        <v>1</v>
      </c>
      <c r="P26" s="35">
        <f t="shared" si="2"/>
        <v>7.7412534262214241E-2</v>
      </c>
      <c r="Q26" s="36">
        <f t="shared" ref="Q26:Q29" si="15">+N26*P26</f>
        <v>7.4316032891725676</v>
      </c>
    </row>
    <row r="27" spans="1:17" s="3" customFormat="1" ht="35.1" customHeight="1" thickBot="1" x14ac:dyDescent="0.2">
      <c r="A27" s="83" t="s">
        <v>30</v>
      </c>
      <c r="B27" s="63" t="s">
        <v>36</v>
      </c>
      <c r="C27" s="19">
        <v>174300</v>
      </c>
      <c r="D27" s="20">
        <v>36</v>
      </c>
      <c r="E27" s="21">
        <v>157920</v>
      </c>
      <c r="F27" s="22">
        <f>$U$2*(2-E27/MIN(E$27:E$29))</f>
        <v>60</v>
      </c>
      <c r="G27" s="60">
        <f t="shared" si="12"/>
        <v>96</v>
      </c>
      <c r="H27" s="45"/>
      <c r="I27" s="35">
        <f t="shared" si="0"/>
        <v>0</v>
      </c>
      <c r="J27" s="36">
        <f t="shared" si="1"/>
        <v>0</v>
      </c>
      <c r="K27" s="70"/>
      <c r="L27" s="51">
        <f t="shared" si="13"/>
        <v>157920</v>
      </c>
      <c r="M27" s="22">
        <f>$U$2*(2-L27/MIN(L$27:L$29))</f>
        <v>60</v>
      </c>
      <c r="N27" s="22">
        <f t="shared" si="14"/>
        <v>96</v>
      </c>
      <c r="O27" s="48"/>
      <c r="P27" s="35">
        <f t="shared" si="2"/>
        <v>0</v>
      </c>
      <c r="Q27" s="36">
        <f t="shared" si="15"/>
        <v>0</v>
      </c>
    </row>
    <row r="28" spans="1:17" s="3" customFormat="1" ht="35.1" customHeight="1" thickBot="1" x14ac:dyDescent="0.2">
      <c r="A28" s="84"/>
      <c r="B28" s="64" t="s">
        <v>37</v>
      </c>
      <c r="C28" s="19">
        <v>174300</v>
      </c>
      <c r="D28" s="29">
        <v>40</v>
      </c>
      <c r="E28" s="23">
        <v>163842</v>
      </c>
      <c r="F28" s="24">
        <f>$U$2*(2-E28/MIN(E$27:E$29))</f>
        <v>57.749999999999993</v>
      </c>
      <c r="G28" s="61">
        <f t="shared" si="12"/>
        <v>97.75</v>
      </c>
      <c r="H28" s="46">
        <v>1</v>
      </c>
      <c r="I28" s="38">
        <f t="shared" si="0"/>
        <v>9.0861984659285799E-2</v>
      </c>
      <c r="J28" s="39">
        <f t="shared" si="1"/>
        <v>8.8817590004451876</v>
      </c>
      <c r="K28" s="70"/>
      <c r="L28" s="66">
        <f t="shared" si="13"/>
        <v>163842</v>
      </c>
      <c r="M28" s="24">
        <f>$U$2*(2-L28/MIN(L$27:L$29))</f>
        <v>57.749999999999993</v>
      </c>
      <c r="N28" s="24">
        <f t="shared" si="14"/>
        <v>97.75</v>
      </c>
      <c r="O28" s="37">
        <v>1</v>
      </c>
      <c r="P28" s="38">
        <f t="shared" si="2"/>
        <v>9.0861984659285799E-2</v>
      </c>
      <c r="Q28" s="39">
        <f t="shared" si="15"/>
        <v>8.8817590004451876</v>
      </c>
    </row>
    <row r="29" spans="1:17" s="3" customFormat="1" ht="35.1" customHeight="1" thickBot="1" x14ac:dyDescent="0.2">
      <c r="A29" s="86"/>
      <c r="B29" s="64" t="s">
        <v>32</v>
      </c>
      <c r="C29" s="19">
        <v>174300</v>
      </c>
      <c r="D29" s="26">
        <v>36</v>
      </c>
      <c r="E29" s="21">
        <v>160356</v>
      </c>
      <c r="F29" s="28">
        <f>$U$2*(2-E29/MIN(E$27:E$29))</f>
        <v>59.074468085106375</v>
      </c>
      <c r="G29" s="62">
        <f t="shared" si="12"/>
        <v>95.074468085106375</v>
      </c>
      <c r="H29" s="55"/>
      <c r="I29" s="41">
        <f t="shared" si="0"/>
        <v>0</v>
      </c>
      <c r="J29" s="42">
        <f t="shared" si="1"/>
        <v>0</v>
      </c>
      <c r="K29" s="70"/>
      <c r="L29" s="54">
        <f t="shared" si="13"/>
        <v>160356</v>
      </c>
      <c r="M29" s="28">
        <f>$U$2*(2-L29/MIN(L$27:L$29))</f>
        <v>59.074468085106375</v>
      </c>
      <c r="N29" s="28">
        <f t="shared" si="14"/>
        <v>95.074468085106375</v>
      </c>
      <c r="O29" s="47"/>
      <c r="P29" s="41">
        <f t="shared" si="2"/>
        <v>0</v>
      </c>
      <c r="Q29" s="42">
        <f t="shared" si="15"/>
        <v>0</v>
      </c>
    </row>
    <row r="30" spans="1:17" ht="42.75" customHeight="1" thickBot="1" x14ac:dyDescent="0.25">
      <c r="B30" s="43" t="s">
        <v>13</v>
      </c>
      <c r="C30" s="44">
        <f>+C9+C11+C15+C18+C23+C26+C27+C21+C12</f>
        <v>1918294</v>
      </c>
      <c r="I30" s="56" t="s">
        <v>14</v>
      </c>
      <c r="J30" s="57">
        <f>SUM(J9:J29)</f>
        <v>97.036267079471969</v>
      </c>
      <c r="P30" s="56" t="s">
        <v>14</v>
      </c>
      <c r="Q30" s="57">
        <f>SUM(Q9:Q29)</f>
        <v>89.499597698730824</v>
      </c>
    </row>
    <row r="33" spans="1:7" ht="14.25" x14ac:dyDescent="0.2">
      <c r="A33" s="1" t="s">
        <v>2</v>
      </c>
    </row>
    <row r="34" spans="1:7" ht="14.25" x14ac:dyDescent="0.2">
      <c r="A34" s="1" t="s">
        <v>40</v>
      </c>
    </row>
    <row r="36" spans="1:7" ht="56.25" customHeight="1" x14ac:dyDescent="0.2">
      <c r="A36" s="85"/>
      <c r="B36" s="85"/>
      <c r="C36" s="85"/>
      <c r="D36" s="85"/>
      <c r="E36" s="85"/>
      <c r="F36" s="85"/>
      <c r="G36" s="85"/>
    </row>
  </sheetData>
  <mergeCells count="13">
    <mergeCell ref="A36:G36"/>
    <mergeCell ref="E7:J7"/>
    <mergeCell ref="K7:Q7"/>
    <mergeCell ref="A3:Q3"/>
    <mergeCell ref="A4:Q4"/>
    <mergeCell ref="A5:Q5"/>
    <mergeCell ref="A9:A10"/>
    <mergeCell ref="A12:A14"/>
    <mergeCell ref="A15:A17"/>
    <mergeCell ref="A18:A20"/>
    <mergeCell ref="A21:A22"/>
    <mergeCell ref="A23:A25"/>
    <mergeCell ref="A27:A29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ADJUDICADA_</vt:lpstr>
      <vt:lpstr>valoración</vt:lpstr>
      <vt:lpstr>'ALTERNATIVA ADJUDICADA_'!Área_de_impresión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2022-06-17T10:50:29Z</dcterms:modified>
</cp:coreProperties>
</file>