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2.- PUBLICADOS\S-04613-2022 Equipamiento Codificación HD para Estación Terrena Transportable\"/>
    </mc:Choice>
  </mc:AlternateContent>
  <xr:revisionPtr revIDLastSave="0" documentId="13_ncr:1_{D9C9EB29-4F4D-4C38-80E0-3E5700F753F3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ADJUDICADA'!$A$1:$L$15</definedName>
    <definedName name="_xlnm.Print_Area" localSheetId="1">valoración!$A$2:$Q$15</definedName>
  </definedNames>
  <calcPr calcId="191029"/>
</workbook>
</file>

<file path=xl/calcChain.xml><?xml version="1.0" encoding="utf-8"?>
<calcChain xmlns="http://schemas.openxmlformats.org/spreadsheetml/2006/main">
  <c r="L9" i="5" l="1"/>
  <c r="P9" i="5"/>
  <c r="M9" i="5" l="1"/>
  <c r="F9" i="5"/>
  <c r="K11" i="6"/>
  <c r="K10" i="6"/>
  <c r="K9" i="6"/>
  <c r="C11" i="6"/>
  <c r="I10" i="5"/>
  <c r="I9" i="5"/>
  <c r="C11" i="5"/>
  <c r="F10" i="5"/>
  <c r="G10" i="5" s="1"/>
  <c r="L10" i="5"/>
  <c r="M10" i="5" l="1"/>
  <c r="N10" i="5" s="1"/>
  <c r="L10" i="6"/>
  <c r="L9" i="6"/>
  <c r="A4" i="6" l="1"/>
  <c r="A3" i="6"/>
  <c r="A2" i="6"/>
  <c r="G9" i="5" l="1"/>
  <c r="J9" i="5" l="1"/>
  <c r="J10" i="5"/>
  <c r="P10" i="5"/>
  <c r="Q10" i="5" s="1"/>
  <c r="N9" i="5"/>
  <c r="J11" i="5" l="1"/>
  <c r="Q9" i="5"/>
  <c r="Q11" i="5" s="1"/>
</calcChain>
</file>

<file path=xl/sharedStrings.xml><?xml version="1.0" encoding="utf-8"?>
<sst xmlns="http://schemas.openxmlformats.org/spreadsheetml/2006/main" count="55" uniqueCount="31">
  <si>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</si>
  <si>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</si>
  <si>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</si>
  <si>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</si>
  <si>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</si>
  <si>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</si>
  <si>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</si>
  <si>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</si>
  <si>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</si>
  <si>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</si>
  <si>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</si>
  <si>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</si>
  <si>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</si>
  <si>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</si>
  <si>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</si>
  <si>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</si>
  <si>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</si>
  <si>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</si>
  <si>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</si>
  <si>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</si>
  <si>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</si>
  <si>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</si>
  <si>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PROPUESTA DE ADJUDICACIÓN DEL EXPEDIENTE S-04613-2022</t>
  </si>
  <si>
    <t>"Equipamiento de Codificación HD para Estación Terrena Transportable"</t>
  </si>
  <si>
    <t>LOTE 1: MODULADORES/CODIFICADORES</t>
  </si>
  <si>
    <t>LOTE 2: RECEPTORES DE SATÉLITE</t>
  </si>
  <si>
    <t>Monitorización y Medidas, S.L.</t>
  </si>
  <si>
    <r>
      <t>Importe Oferta</t>
    </r>
    <r>
      <rPr>
        <b/>
        <i/>
        <sz val="12"/>
        <rFont val="Tahoma"/>
        <family val="2"/>
      </rPr>
      <t xml:space="preserve"> </t>
    </r>
  </si>
  <si>
    <t>Madrid, a 14 de julio de 2022</t>
  </si>
  <si>
    <t>Alternativa 2: oferta conjunta "Monitorización y  Medidas" lote 1 (5% descuento) lote 2 (0% descuento)</t>
  </si>
  <si>
    <t>Importe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</si>
</sst>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72">
    <xf numFmtId="0" fontId="0" fillId="0" borderId="0" xfId="0"/>
    <xf numFmtId="0" fontId="5" fillId="0" borderId="4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right" vertical="center" wrapText="1"/>
    </xf>
    <xf numFmtId="165" fontId="5" fillId="0" borderId="8" xfId="2" applyNumberFormat="1" applyFont="1" applyFill="1" applyBorder="1" applyAlignment="1">
      <alignment horizontal="center" vertical="center"/>
    </xf>
    <xf numFmtId="9" fontId="5" fillId="0" borderId="8" xfId="3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0" fontId="16" fillId="0" borderId="14" xfId="0" applyNumberFormat="1" applyFont="1" applyFill="1" applyBorder="1" applyAlignment="1">
      <alignment horizontal="left" vertical="top" wrapText="1"/>
    </xf>
    <xf numFmtId="164" fontId="5" fillId="0" borderId="15" xfId="2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right" vertical="center" indent="1"/>
    </xf>
    <xf numFmtId="4" fontId="6" fillId="4" borderId="9" xfId="0" applyNumberFormat="1" applyFont="1" applyFill="1" applyBorder="1" applyAlignment="1">
      <alignment horizontal="right" vertical="center" indent="1"/>
    </xf>
    <xf numFmtId="0" fontId="6" fillId="0" borderId="8" xfId="0" applyNumberFormat="1" applyFont="1" applyFill="1" applyBorder="1" applyAlignment="1">
      <alignment horizontal="center" vertical="center" wrapText="1"/>
    </xf>
    <xf numFmtId="4" fontId="9" fillId="4" borderId="9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6" fillId="5" borderId="8" xfId="0" applyNumberFormat="1" applyFont="1" applyFill="1" applyBorder="1" applyAlignment="1">
      <alignment horizontal="center" vertical="center" wrapText="1"/>
    </xf>
    <xf numFmtId="166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9" fontId="5" fillId="5" borderId="8" xfId="3" applyFont="1" applyFill="1" applyBorder="1" applyAlignment="1">
      <alignment horizontal="center" vertical="center"/>
    </xf>
    <xf numFmtId="166" fontId="6" fillId="5" borderId="9" xfId="0" applyNumberFormat="1" applyFont="1" applyFill="1" applyBorder="1" applyAlignment="1">
      <alignment horizontal="right" vertical="center" indent="1"/>
    </xf>
    <xf numFmtId="4" fontId="6" fillId="5" borderId="9" xfId="0" applyNumberFormat="1" applyFont="1" applyFill="1" applyBorder="1" applyAlignment="1">
      <alignment horizontal="right" vertical="center" indent="1"/>
    </xf>
    <xf numFmtId="165" fontId="5" fillId="5" borderId="9" xfId="2" applyNumberFormat="1" applyFont="1" applyFill="1" applyBorder="1" applyAlignment="1">
      <alignment horizontal="center" vertical="center"/>
    </xf>
    <xf numFmtId="10" fontId="5" fillId="5" borderId="9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166" fontId="17" fillId="5" borderId="11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6" fillId="5" borderId="14" xfId="0" applyNumberFormat="1" applyFont="1" applyFill="1" applyBorder="1" applyAlignment="1">
      <alignment horizontal="right" vertical="top" wrapText="1"/>
    </xf>
    <xf numFmtId="164" fontId="5" fillId="5" borderId="15" xfId="2" applyFont="1" applyFill="1" applyBorder="1" applyAlignment="1">
      <alignment horizontal="center" vertical="center"/>
    </xf>
    <xf numFmtId="0" fontId="5" fillId="5" borderId="4" xfId="0" applyFont="1" applyFill="1" applyBorder="1"/>
    <xf numFmtId="4" fontId="6" fillId="4" borderId="16" xfId="0" applyNumberFormat="1" applyFont="1" applyFill="1" applyBorder="1" applyAlignment="1">
      <alignment horizontal="center" vertical="center"/>
    </xf>
    <xf numFmtId="9" fontId="18" fillId="5" borderId="12" xfId="3" applyFont="1" applyFill="1" applyBorder="1" applyAlignment="1">
      <alignment horizontal="left" vertical="center"/>
    </xf>
    <xf numFmtId="9" fontId="18" fillId="5" borderId="13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12" xfId="2" applyNumberFormat="1" applyFont="1" applyFill="1" applyBorder="1" applyAlignment="1">
      <alignment horizontal="left" vertical="center"/>
    </xf>
    <xf numFmtId="165" fontId="18" fillId="0" borderId="13" xfId="2" applyNumberFormat="1" applyFont="1" applyFill="1" applyBorder="1" applyAlignment="1">
      <alignment horizontal="left" vertical="center"/>
    </xf>
    <xf numFmtId="9" fontId="18" fillId="0" borderId="3" xfId="3" applyFont="1" applyFill="1" applyBorder="1" applyAlignment="1">
      <alignment horizontal="left" vertical="center"/>
    </xf>
    <xf numFmtId="9" fontId="18" fillId="0" borderId="12" xfId="3" applyFont="1" applyFill="1" applyBorder="1" applyAlignment="1">
      <alignment horizontal="left" vertical="center"/>
    </xf>
    <xf numFmtId="9" fontId="18" fillId="0" borderId="13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vertical="center" wrapText="1"/>
    </xf>
    <xf numFmtId="0" fontId="20" fillId="3" borderId="11" xfId="0" applyFont="1" applyFill="1" applyBorder="1" applyAlignment="1">
      <alignment vertical="center" wrapText="1"/>
    </xf>
    <xf numFmtId="9" fontId="5" fillId="0" borderId="8" xfId="3" applyNumberFormat="1" applyFont="1" applyFill="1" applyBorder="1" applyAlignment="1">
      <alignment horizontal="center" vertical="center"/>
    </xf>
    <xf numFmtId="165" fontId="5" fillId="0" borderId="9" xfId="2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3" fontId="6" fillId="5" borderId="17" xfId="0" applyNumberFormat="1" applyFont="1" applyFill="1" applyBorder="1" applyAlignment="1">
      <alignment horizontal="center" vertical="center"/>
    </xf>
    <xf numFmtId="9" fontId="21" fillId="5" borderId="3" xfId="3" applyFont="1" applyFill="1" applyBorder="1" applyAlignment="1">
      <alignment horizontal="left" vertical="center"/>
    </xf>
    <xf numFmtId="0" fontId="20" fillId="5" borderId="11" xfId="0" applyNumberFormat="1" applyFont="1" applyFill="1" applyBorder="1" applyAlignment="1">
      <alignment horizontal="righ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workbookViewId="0">
      <selection activeCell="C25" sqref="C25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8" x14ac:dyDescent="0.25">
      <c r="A2" s="55" t="str">
        <f>valoración!A3</f>
        <v>PROPUESTA DE ADJUDICACIÓN DEL EXPEDIENTE S-04613-2022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37"/>
    </row>
    <row r="3" spans="1:12" ht="18" x14ac:dyDescent="0.25">
      <c r="A3" s="55" t="str">
        <f>valoración!A4</f>
        <v>"Equipamiento de Codificación HD para Estación Terrena Transportable"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37"/>
    </row>
    <row r="4" spans="1:12" ht="18" x14ac:dyDescent="0.25">
      <c r="A4" s="55" t="str">
        <f>valoración!A5</f>
        <v>RESUMEN PUNTUACIÓN TÉCNICA Y ECONÓMICA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37"/>
    </row>
    <row r="5" spans="1:12" x14ac:dyDescent="0.2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3.5" thickBo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30.75" customHeight="1" thickBot="1" x14ac:dyDescent="0.25">
      <c r="A7" s="37"/>
      <c r="B7" s="37"/>
      <c r="C7" s="37"/>
      <c r="D7" s="37"/>
      <c r="E7" s="70" t="s">
        <v>29</v>
      </c>
      <c r="F7" s="53"/>
      <c r="G7" s="53"/>
      <c r="H7" s="53"/>
      <c r="I7" s="53"/>
      <c r="J7" s="53"/>
      <c r="K7" s="54"/>
      <c r="L7" s="37"/>
    </row>
    <row r="8" spans="1:12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16</v>
      </c>
      <c r="F8" s="16" t="s">
        <v>19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21</v>
      </c>
    </row>
    <row r="9" spans="1:12" ht="35.1" customHeight="1" thickBot="1" x14ac:dyDescent="0.25">
      <c r="A9" s="64" t="s">
        <v>24</v>
      </c>
      <c r="B9" s="38" t="s">
        <v>26</v>
      </c>
      <c r="C9" s="39">
        <v>111400</v>
      </c>
      <c r="D9" s="40">
        <v>10</v>
      </c>
      <c r="E9" s="41">
        <v>0.05</v>
      </c>
      <c r="F9" s="33">
        <v>82539.8</v>
      </c>
      <c r="G9" s="34">
        <v>90</v>
      </c>
      <c r="H9" s="36">
        <v>100</v>
      </c>
      <c r="I9" s="44">
        <v>1</v>
      </c>
      <c r="J9" s="45">
        <v>0.77404113396331298</v>
      </c>
      <c r="K9" s="26">
        <f>+H9*J9</f>
        <v>77.404113396331297</v>
      </c>
      <c r="L9" s="52">
        <f>100-($F9*100/$C9)</f>
        <v>25.906822262118496</v>
      </c>
    </row>
    <row r="10" spans="1:12" ht="35.1" customHeight="1" thickBot="1" x14ac:dyDescent="0.25">
      <c r="A10" s="65" t="s">
        <v>25</v>
      </c>
      <c r="B10" s="38" t="s">
        <v>26</v>
      </c>
      <c r="C10" s="39">
        <v>32520</v>
      </c>
      <c r="D10" s="40">
        <v>10</v>
      </c>
      <c r="E10" s="41">
        <v>0</v>
      </c>
      <c r="F10" s="42">
        <v>32500</v>
      </c>
      <c r="G10" s="43">
        <v>90</v>
      </c>
      <c r="H10" s="43">
        <v>100</v>
      </c>
      <c r="I10" s="44">
        <v>1</v>
      </c>
      <c r="J10" s="45">
        <v>0.22595886603668705</v>
      </c>
      <c r="K10" s="26">
        <f t="shared" ref="K10" si="0">+H10*J10</f>
        <v>22.595886603668706</v>
      </c>
      <c r="L10" s="69">
        <f t="shared" ref="L10" si="1">100-($F10*100/$C10)</f>
        <v>6.1500615006153225E-2</v>
      </c>
    </row>
    <row r="11" spans="1:12" ht="41.25" thickBot="1" x14ac:dyDescent="0.25">
      <c r="A11" s="46"/>
      <c r="B11" s="71" t="s">
        <v>13</v>
      </c>
      <c r="C11" s="47">
        <f>C9+C10</f>
        <v>143920</v>
      </c>
      <c r="D11" s="48"/>
      <c r="E11" s="48"/>
      <c r="F11" s="48"/>
      <c r="G11" s="48"/>
      <c r="H11" s="48"/>
      <c r="I11" s="48"/>
      <c r="J11" s="49" t="s">
        <v>20</v>
      </c>
      <c r="K11" s="50">
        <f>K9+K10</f>
        <v>100</v>
      </c>
      <c r="L11" s="37"/>
    </row>
    <row r="12" spans="1:12" x14ac:dyDescent="0.2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1:12" x14ac:dyDescent="0.2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14.25" x14ac:dyDescent="0.2">
      <c r="A14" s="51" t="s">
        <v>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</row>
    <row r="15" spans="1:12" ht="14.25" x14ac:dyDescent="0.2">
      <c r="A15" s="51" t="s">
        <v>28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</row>
    <row r="16" spans="1:12" x14ac:dyDescent="0.2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</sheetData>
  <mergeCells count="4">
    <mergeCell ref="E7:K7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7"/>
  <sheetViews>
    <sheetView showGridLines="0" showZeros="0" tabSelected="1" zoomScaleNormal="100" workbookViewId="0">
      <selection activeCell="A21" sqref="A21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90</v>
      </c>
    </row>
    <row r="3" spans="1:21" s="3" customFormat="1" ht="22.5" customHeight="1" x14ac:dyDescent="0.15">
      <c r="A3" s="63" t="s">
        <v>22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T3" s="24" t="s">
        <v>9</v>
      </c>
    </row>
    <row r="4" spans="1:21" s="3" customFormat="1" ht="22.5" customHeight="1" x14ac:dyDescent="0.15">
      <c r="A4" s="63" t="s">
        <v>23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21" s="3" customFormat="1" ht="24.6" customHeight="1" x14ac:dyDescent="0.15">
      <c r="A5" s="63" t="s">
        <v>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21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1" s="3" customFormat="1" ht="24.75" customHeight="1" thickBot="1" x14ac:dyDescent="0.3">
      <c r="A7" s="2"/>
      <c r="B7" s="6"/>
      <c r="C7" s="7"/>
      <c r="D7" s="7"/>
      <c r="E7" s="57" t="s">
        <v>15</v>
      </c>
      <c r="F7" s="58"/>
      <c r="G7" s="58"/>
      <c r="H7" s="58"/>
      <c r="I7" s="58"/>
      <c r="J7" s="59"/>
      <c r="K7" s="60" t="s">
        <v>29</v>
      </c>
      <c r="L7" s="61"/>
      <c r="M7" s="61"/>
      <c r="N7" s="61"/>
      <c r="O7" s="61"/>
      <c r="P7" s="61"/>
      <c r="Q7" s="62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30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">
      <c r="A9" s="64" t="s">
        <v>24</v>
      </c>
      <c r="B9" s="35" t="s">
        <v>26</v>
      </c>
      <c r="C9" s="19">
        <v>111400</v>
      </c>
      <c r="D9" s="20">
        <v>10</v>
      </c>
      <c r="E9" s="21">
        <v>86884</v>
      </c>
      <c r="F9" s="22">
        <f>$U$2*(2-E9/MIN(E$9:E$9))</f>
        <v>90</v>
      </c>
      <c r="G9" s="22">
        <f>D9+F9</f>
        <v>100</v>
      </c>
      <c r="H9" s="28">
        <v>1</v>
      </c>
      <c r="I9" s="25">
        <f>+$C9/$C$11*H9</f>
        <v>0.77404113396331298</v>
      </c>
      <c r="J9" s="26">
        <f t="shared" ref="J9:J10" si="0">+G9*I9</f>
        <v>77.404113396331297</v>
      </c>
      <c r="K9" s="66">
        <v>0.05</v>
      </c>
      <c r="L9" s="33">
        <f>+$E9*(1-K9)</f>
        <v>82539.8</v>
      </c>
      <c r="M9" s="34">
        <f>$U$2*(2-L9/MIN(L$9:L$9))</f>
        <v>90</v>
      </c>
      <c r="N9" s="36">
        <f>$D9+M9</f>
        <v>100</v>
      </c>
      <c r="O9" s="67">
        <v>1</v>
      </c>
      <c r="P9" s="25">
        <f>+$C9/$C$11*O9</f>
        <v>0.77404113396331298</v>
      </c>
      <c r="Q9" s="26">
        <f>+N9*P9</f>
        <v>77.404113396331297</v>
      </c>
    </row>
    <row r="10" spans="1:21" s="3" customFormat="1" ht="35.1" customHeight="1" thickBot="1" x14ac:dyDescent="0.2">
      <c r="A10" s="65" t="s">
        <v>25</v>
      </c>
      <c r="B10" s="35" t="s">
        <v>26</v>
      </c>
      <c r="C10" s="19">
        <v>32520</v>
      </c>
      <c r="D10" s="20">
        <v>10</v>
      </c>
      <c r="E10" s="21">
        <v>32500</v>
      </c>
      <c r="F10" s="22">
        <f>$U$2*(2-E10/MIN(E$10:E$10))</f>
        <v>90</v>
      </c>
      <c r="G10" s="22">
        <f t="shared" ref="G10" si="1">D10+F10</f>
        <v>100</v>
      </c>
      <c r="H10" s="28">
        <v>1</v>
      </c>
      <c r="I10" s="25">
        <f>+$C10/$C$11*H10</f>
        <v>0.22595886603668705</v>
      </c>
      <c r="J10" s="26">
        <f t="shared" si="0"/>
        <v>22.595886603668706</v>
      </c>
      <c r="K10" s="29">
        <v>0</v>
      </c>
      <c r="L10" s="30">
        <f t="shared" ref="L10" si="2">+$E10*(1-K10)</f>
        <v>32500</v>
      </c>
      <c r="M10" s="22">
        <f>$U$2*(2-L10/MIN(L$10:L$10))</f>
        <v>90</v>
      </c>
      <c r="N10" s="22">
        <f t="shared" ref="N10" si="3">$D10+M10</f>
        <v>100</v>
      </c>
      <c r="O10" s="68">
        <v>1</v>
      </c>
      <c r="P10" s="25">
        <f>+$C10/$C$11*O10</f>
        <v>0.22595886603668705</v>
      </c>
      <c r="Q10" s="26">
        <f t="shared" ref="Q10" si="4">+N10*P10</f>
        <v>22.595886603668706</v>
      </c>
    </row>
    <row r="11" spans="1:21" ht="42.75" customHeight="1" thickBot="1" x14ac:dyDescent="0.25">
      <c r="B11" s="27" t="s">
        <v>13</v>
      </c>
      <c r="C11" s="19">
        <f>C9+C10</f>
        <v>143920</v>
      </c>
      <c r="I11" s="31" t="s">
        <v>14</v>
      </c>
      <c r="J11" s="32">
        <f>SUM(J9:J10)</f>
        <v>100</v>
      </c>
      <c r="P11" s="31" t="s">
        <v>14</v>
      </c>
      <c r="Q11" s="32">
        <f>SUM(Q9:Q10)</f>
        <v>100</v>
      </c>
    </row>
    <row r="14" spans="1:21" ht="14.25" x14ac:dyDescent="0.2">
      <c r="A14" s="1" t="s">
        <v>2</v>
      </c>
    </row>
    <row r="15" spans="1:21" ht="14.25" x14ac:dyDescent="0.2">
      <c r="A15" s="1" t="s">
        <v>28</v>
      </c>
    </row>
    <row r="17" spans="1:7" ht="56.25" customHeight="1" x14ac:dyDescent="0.2">
      <c r="A17" s="56"/>
      <c r="B17" s="56"/>
      <c r="C17" s="56"/>
      <c r="D17" s="56"/>
      <c r="E17" s="56"/>
      <c r="F17" s="56"/>
      <c r="G17" s="56"/>
    </row>
  </sheetData>
  <mergeCells count="6">
    <mergeCell ref="A17:G17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2022-07-12T07:10:28Z</dcterms:modified>
</cp:coreProperties>
</file>