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9"/>
  <workbookPr defaultThemeVersion="124226"/>
  <mc:AlternateContent xmlns:mc="http://schemas.openxmlformats.org/markup-compatibility/2006">
    <mc:Choice Requires="x15">
      <x15ac:absPath xmlns:x15ac="http://schemas.microsoft.com/office/spreadsheetml/2010/11/ac" url="U:\compras\general\unidad_a\TECNOLOGÍA, INTERACTIVOS Y SISTEMAS\EXPEDIENTES\2022\EXPEDIENTES COMITE\3.- INFORME TÉCNICO\S-03638-2022 RTVEPLAY-i Oficina Técnica RTVE\4 Evaluación\"/>
    </mc:Choice>
  </mc:AlternateContent>
  <xr:revisionPtr revIDLastSave="0" documentId="13_ncr:1_{FEE319CF-ACAE-4FDF-9176-F71B0080A544}" xr6:coauthVersionLast="36" xr6:coauthVersionMax="36" xr10:uidLastSave="{00000000-0000-0000-0000-000000000000}"/>
  <bookViews>
    <workbookView xWindow="0" yWindow="0" windowWidth="28800" windowHeight="11400" tabRatio="752" xr2:uid="{00000000-000D-0000-FFFF-FFFF00000000}"/>
  </bookViews>
  <sheets>
    <sheet name="ALTERNATIVA ADJUDICADA" sheetId="6" r:id="rId1"/>
    <sheet name="valoración" sheetId="5" r:id="rId2"/>
    <sheet name="Ofertas conjuntas propuestas" sheetId="7" r:id="rId3"/>
  </sheets>
  <definedNames>
    <definedName name="_xlnm.Print_Area" localSheetId="0">'ALTERNATIVA ADJUDICADA'!$A$1:$F$42</definedName>
    <definedName name="_xlnm.Print_Area" localSheetId="1">valoración!$A$2:$Q$46</definedName>
  </definedNames>
  <calcPr calcId="191029"/>
</workbook>
</file>

<file path=xl/calcChain.xml><?xml version="1.0" encoding="utf-8"?>
<calcChain xmlns="http://schemas.openxmlformats.org/spreadsheetml/2006/main">
  <c r="M37" i="5" l="1"/>
  <c r="M32" i="5"/>
  <c r="M24" i="5"/>
  <c r="M12" i="5"/>
  <c r="F12" i="5"/>
  <c r="F24" i="5"/>
  <c r="F32" i="5"/>
  <c r="F37" i="5"/>
  <c r="G37" i="5" s="1"/>
  <c r="C42" i="6" l="1"/>
  <c r="C42" i="5"/>
  <c r="I31" i="5" s="1"/>
  <c r="F23" i="5"/>
  <c r="F18" i="5"/>
  <c r="I37" i="5" l="1"/>
  <c r="F9" i="5"/>
  <c r="G9" i="5" s="1"/>
  <c r="L9" i="5"/>
  <c r="L32" i="5" l="1"/>
  <c r="G32" i="5"/>
  <c r="L24" i="5"/>
  <c r="G24" i="5"/>
  <c r="L10" i="5"/>
  <c r="F10" i="5"/>
  <c r="G10" i="5" s="1"/>
  <c r="J10" i="5" s="1"/>
  <c r="L23" i="5"/>
  <c r="G23" i="5"/>
  <c r="L18" i="5"/>
  <c r="M18" i="5" s="1"/>
  <c r="G18" i="5"/>
  <c r="M23" i="5" l="1"/>
  <c r="A4" i="6"/>
  <c r="A3" i="6"/>
  <c r="A2" i="6"/>
  <c r="L37" i="5" l="1"/>
  <c r="J37" i="5"/>
  <c r="L36" i="5"/>
  <c r="F36" i="5"/>
  <c r="G36" i="5" s="1"/>
  <c r="L35" i="5"/>
  <c r="F35" i="5"/>
  <c r="G35" i="5" s="1"/>
  <c r="L31" i="5"/>
  <c r="M31" i="5" s="1"/>
  <c r="F31" i="5"/>
  <c r="G31" i="5" s="1"/>
  <c r="J31" i="5" s="1"/>
  <c r="L30" i="5"/>
  <c r="F30" i="5"/>
  <c r="G30" i="5" s="1"/>
  <c r="L12" i="5"/>
  <c r="G12" i="5"/>
  <c r="L11" i="5"/>
  <c r="F11" i="5"/>
  <c r="G11" i="5" s="1"/>
  <c r="M11" i="5" l="1"/>
  <c r="N11" i="5" s="1"/>
  <c r="M10" i="5"/>
  <c r="N10" i="5" s="1"/>
  <c r="N12" i="5"/>
  <c r="M9" i="5"/>
  <c r="N9" i="5" s="1"/>
  <c r="I9" i="5"/>
  <c r="J9" i="5" s="1"/>
  <c r="I12" i="5"/>
  <c r="J12" i="5" s="1"/>
  <c r="P35" i="5"/>
  <c r="P12" i="5"/>
  <c r="P11" i="5"/>
  <c r="P31" i="5"/>
  <c r="P30" i="5"/>
  <c r="I11" i="5"/>
  <c r="J11" i="5" s="1"/>
  <c r="P37" i="5"/>
  <c r="M36" i="5"/>
  <c r="N36" i="5" s="1"/>
  <c r="M35" i="5"/>
  <c r="N35" i="5" s="1"/>
  <c r="P18" i="5"/>
  <c r="I24" i="5"/>
  <c r="J24" i="5" s="1"/>
  <c r="I18" i="5"/>
  <c r="J18" i="5" s="1"/>
  <c r="P23" i="5"/>
  <c r="P24" i="5"/>
  <c r="P10" i="5"/>
  <c r="I23" i="5"/>
  <c r="J23" i="5" s="1"/>
  <c r="M30" i="5"/>
  <c r="N30" i="5" s="1"/>
  <c r="N23" i="5"/>
  <c r="N32" i="5"/>
  <c r="N18" i="5"/>
  <c r="N24" i="5"/>
  <c r="N31" i="5"/>
  <c r="N37" i="5"/>
  <c r="Q30" i="5" l="1"/>
  <c r="Q37" i="5"/>
  <c r="Q24" i="5"/>
  <c r="Q11" i="5"/>
  <c r="Q18" i="5"/>
  <c r="Q12" i="5"/>
  <c r="Q35" i="5"/>
  <c r="Q31" i="5"/>
  <c r="J42" i="5"/>
  <c r="Q23" i="5"/>
  <c r="Q10" i="5"/>
  <c r="Q42" i="5" l="1"/>
</calcChain>
</file>

<file path=xl/sharedStrings.xml><?xml version="1.0" encoding="utf-8"?>
<sst xmlns="http://schemas.openxmlformats.org/spreadsheetml/2006/main" count="178" uniqueCount="58">
  <si>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</si>
  <si>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</si>
  <si>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</si>
  <si>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</si>
  <si>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</si>
  <si>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</si>
  <si>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Valor estimado             (Sin modificación)</t>
  </si>
  <si>
    <t>FÓRMULA PUNTUACIÓN ECONÓMICA: Adaptar a cada lote, estará condicionada por el número de ofertas y por los puntos que se dan a la oferta económica.</t>
  </si>
  <si>
    <t>Puntuación Total</t>
  </si>
  <si>
    <t>Adaptar la tabla al número de lotes y ofertas recibidas, insertando o eliminando filas, tener  en cuenta si se desestima una oferta, indicar los motivos..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</si>
  <si>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</si>
  <si>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</si>
  <si>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</si>
  <si>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</si>
  <si>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</si>
  <si>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</si>
  <si>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</si>
  <si>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</si>
  <si>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r>
      <t>Importe Oferta</t>
    </r>
    <r>
      <rPr>
        <b/>
        <i/>
        <sz val="12"/>
        <rFont val="Tahoma"/>
        <family val="2"/>
      </rPr>
      <t xml:space="preserve"> (</t>
    </r>
    <r>
      <rPr>
        <sz val="12"/>
        <rFont val="Tahoma"/>
        <family val="2"/>
      </rPr>
      <t>Contrato + prorroga/s)</t>
    </r>
  </si>
  <si>
    <t>Celda contigua: incluir puntuación económica indicada en los pliegos. Si los lotes se valoran con diferente puntuación económica hay que tenerlo en cuenta en la fórmula.</t>
  </si>
  <si>
    <t xml:space="preserve">LOTE 1: Oficina Técnica Arquitectura </t>
  </si>
  <si>
    <t>LOTE 2: Oficina Técnica Analítica</t>
  </si>
  <si>
    <t>LOTE 3:                            Oficina Técnica Web</t>
  </si>
  <si>
    <t>LOTE 4: Oficina Distribución multimedia</t>
  </si>
  <si>
    <t>LOTE 5: Oficina Técnica Jefe de Proyectos</t>
  </si>
  <si>
    <t>AGILE CONTENT SA</t>
  </si>
  <si>
    <t>MEDIAPRODUCCIÓN, S.L.U</t>
  </si>
  <si>
    <t>Memorandum Multimedia S.L.</t>
  </si>
  <si>
    <t>ALTEN SOLUCIONES PRODUCTOS AUDITORIA E INGENIERIA S.A.U.</t>
  </si>
  <si>
    <t>QUENTAL TECHNOLOGIES SL</t>
  </si>
  <si>
    <t>PROPUESTA DE ADJUDICACIÓN DEL EXPEDIENTE S-03638-2022</t>
  </si>
  <si>
    <t>MEMORANDUM MULTIMEDIA S.L.</t>
  </si>
  <si>
    <t>CINFO CONTENIDOS IN FORMATIVOS PERSONALIZADOS S.L.</t>
  </si>
  <si>
    <t>AGILE CONTENT</t>
  </si>
  <si>
    <t>LICITADOR</t>
  </si>
  <si>
    <t>VÁLIDA</t>
  </si>
  <si>
    <t>MOTIVO</t>
  </si>
  <si>
    <t>LOTES AFECTADOS</t>
  </si>
  <si>
    <t>1,2,3,4,5</t>
  </si>
  <si>
    <t>NO</t>
  </si>
  <si>
    <t>EXCLUIDA LOTES 1,3</t>
  </si>
  <si>
    <t>MEDIAPRO</t>
  </si>
  <si>
    <t>SÍ</t>
  </si>
  <si>
    <t>EXCLUIDA LOTE 2</t>
  </si>
  <si>
    <t>MEMORANDUM</t>
  </si>
  <si>
    <t>3% EN AMBOS LOTES</t>
  </si>
  <si>
    <t>Alternativa 2: oferta conjunta "MEMORANDUM MULTIMEDIA" por los lotes 1 y 3 (3% de descuento)</t>
  </si>
  <si>
    <t>* Ofertas conjuntas de las empresas que han superado la fase técnica en al menos un lote</t>
  </si>
  <si>
    <t>QUENTAL TECHNOLOGIES S.L.</t>
  </si>
  <si>
    <t>"RTVEPLAY-i Oficina Técnica RTVE"</t>
  </si>
  <si>
    <t>EXCLUIDA POR NO SUPERAR EL CORTE DEL 50% EN LA PUNTUACIÓN TECNICA</t>
  </si>
  <si>
    <t>HIBERUS IT DEVELOPMENT SERVICES,S.L.U</t>
  </si>
  <si>
    <t>INNOCV SOLUTIONS, S.L.</t>
  </si>
  <si>
    <t>NEORIS ESPAÑA, S.L.</t>
  </si>
  <si>
    <t>VECTOR SOFTWARE FACTORY,S.L.</t>
  </si>
  <si>
    <t>DELOGICA PROYECTOS INFORMATICOS</t>
  </si>
  <si>
    <t>SOPRA STERIA ESPAÑA,S.A.</t>
  </si>
  <si>
    <t>Madrid, a 1 de septiembre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</si>
</sst>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€_-;\-* #,##0.00\ _€_-;_-* &quot;-&quot;??\ _€_-;_-@_-"/>
    <numFmt numFmtId="164" formatCode="_-* #,##0.00_-;\-* #,##0.00_-;_-* &quot;-&quot;??_-;_-@_-"/>
    <numFmt numFmtId="165" formatCode="_-* #,##0\ _€_-;\-* #,##0\ _€_-;_-* &quot;-&quot;??\ _€_-;_-@_-"/>
    <numFmt numFmtId="166" formatCode="#,##0.00\ &quot;€&quot;"/>
  </numFmts>
  <fonts count="25" x14ac:knownFonts="1">
    <font>
      <sz val="10"/>
      <name val="Arial"/>
    </font>
    <font>
      <sz val="8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sz val="12"/>
      <name val="Arial"/>
      <family val="2"/>
    </font>
    <font>
      <sz val="11"/>
      <name val="Tahoma"/>
      <family val="2"/>
    </font>
    <font>
      <sz val="12"/>
      <name val="Tahoma"/>
      <family val="2"/>
    </font>
    <font>
      <sz val="10"/>
      <name val="Arial"/>
      <family val="2"/>
    </font>
    <font>
      <b/>
      <u/>
      <sz val="12"/>
      <name val="Bookman Old Style"/>
      <family val="1"/>
    </font>
    <font>
      <b/>
      <sz val="12"/>
      <name val="Tahoma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b/>
      <sz val="8"/>
      <color rgb="FFFF0000"/>
      <name val="Tahoma"/>
      <family val="2"/>
    </font>
    <font>
      <b/>
      <i/>
      <sz val="12"/>
      <name val="Tahoma"/>
      <family val="2"/>
    </font>
    <font>
      <b/>
      <u/>
      <sz val="14"/>
      <color theme="9" tint="-0.249977111117893"/>
      <name val="Tahoma"/>
      <family val="2"/>
    </font>
    <font>
      <sz val="10"/>
      <name val="Arial"/>
      <family val="2"/>
    </font>
    <font>
      <b/>
      <sz val="10.5"/>
      <name val="Tahoma"/>
      <family val="2"/>
    </font>
    <font>
      <b/>
      <sz val="12"/>
      <name val="Arial"/>
      <family val="2"/>
    </font>
    <font>
      <b/>
      <sz val="12"/>
      <color rgb="FFFF0000"/>
      <name val="Tahoma"/>
      <family val="2"/>
    </font>
    <font>
      <b/>
      <sz val="14"/>
      <color theme="9"/>
      <name val="Tahoma"/>
      <family val="2"/>
    </font>
    <font>
      <sz val="10"/>
      <name val="Tahoma"/>
      <family val="2"/>
    </font>
    <font>
      <sz val="12"/>
      <color rgb="FF333333"/>
      <name val="Calibri"/>
      <family val="2"/>
      <scheme val="minor"/>
    </font>
    <font>
      <sz val="8"/>
      <name val="Calibri"/>
      <family val="2"/>
      <scheme val="minor"/>
    </font>
    <font>
      <sz val="10"/>
      <name val="Calibri"/>
      <family val="2"/>
      <scheme val="minor"/>
    </font>
    <font>
      <b/>
      <sz val="12"/>
      <color rgb="FF33333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auto="1"/>
      </bottom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196">
    <xf numFmtId="0" fontId="0" fillId="0" borderId="0" xfId="0"/>
    <xf numFmtId="0" fontId="5" fillId="0" borderId="6" xfId="0" applyFont="1" applyBorder="1"/>
    <xf numFmtId="0" fontId="6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 indent="1"/>
    </xf>
    <xf numFmtId="0" fontId="2" fillId="0" borderId="0" xfId="0" applyFont="1" applyFill="1" applyBorder="1" applyAlignment="1">
      <alignment horizontal="right" inden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10" fillId="0" borderId="0" xfId="0" applyFont="1" applyAlignment="1">
      <alignment vertical="center" wrapText="1"/>
    </xf>
    <xf numFmtId="0" fontId="12" fillId="0" borderId="0" xfId="0" applyFont="1" applyFill="1" applyBorder="1"/>
    <xf numFmtId="0" fontId="11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/>
    </xf>
    <xf numFmtId="166" fontId="6" fillId="0" borderId="9" xfId="0" applyNumberFormat="1" applyFont="1" applyFill="1" applyBorder="1" applyAlignment="1">
      <alignment horizontal="center" vertical="center"/>
    </xf>
    <xf numFmtId="4" fontId="6" fillId="0" borderId="9" xfId="0" applyNumberFormat="1" applyFont="1" applyFill="1" applyBorder="1" applyAlignment="1">
      <alignment horizontal="right" vertical="center" indent="1"/>
    </xf>
    <xf numFmtId="4" fontId="9" fillId="4" borderId="2" xfId="0" applyNumberFormat="1" applyFont="1" applyFill="1" applyBorder="1" applyAlignment="1">
      <alignment horizontal="right" vertical="center" indent="1"/>
    </xf>
    <xf numFmtId="166" fontId="6" fillId="0" borderId="2" xfId="0" applyNumberFormat="1" applyFont="1" applyFill="1" applyBorder="1" applyAlignment="1">
      <alignment horizontal="center" vertical="center"/>
    </xf>
    <xf numFmtId="4" fontId="6" fillId="0" borderId="2" xfId="0" applyNumberFormat="1" applyFont="1" applyFill="1" applyBorder="1" applyAlignment="1">
      <alignment horizontal="right" vertical="center" indent="1"/>
    </xf>
    <xf numFmtId="0" fontId="14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top"/>
    </xf>
    <xf numFmtId="165" fontId="5" fillId="0" borderId="9" xfId="2" applyNumberFormat="1" applyFont="1" applyFill="1" applyBorder="1" applyAlignment="1">
      <alignment horizontal="center" vertical="center"/>
    </xf>
    <xf numFmtId="10" fontId="5" fillId="0" borderId="9" xfId="0" applyNumberFormat="1" applyFont="1" applyFill="1" applyBorder="1" applyAlignment="1">
      <alignment horizontal="center" vertical="center"/>
    </xf>
    <xf numFmtId="164" fontId="5" fillId="0" borderId="10" xfId="2" applyFont="1" applyFill="1" applyBorder="1" applyAlignment="1">
      <alignment horizontal="center" vertical="center"/>
    </xf>
    <xf numFmtId="165" fontId="5" fillId="0" borderId="2" xfId="2" applyNumberFormat="1" applyFont="1" applyFill="1" applyBorder="1" applyAlignment="1">
      <alignment horizontal="center" vertical="center"/>
    </xf>
    <xf numFmtId="10" fontId="5" fillId="0" borderId="2" xfId="0" applyNumberFormat="1" applyFont="1" applyFill="1" applyBorder="1" applyAlignment="1">
      <alignment horizontal="center" vertical="center"/>
    </xf>
    <xf numFmtId="164" fontId="5" fillId="0" borderId="11" xfId="2" applyFont="1" applyFill="1" applyBorder="1" applyAlignment="1">
      <alignment horizontal="center" vertical="center"/>
    </xf>
    <xf numFmtId="0" fontId="1" fillId="0" borderId="2" xfId="0" applyFont="1" applyFill="1" applyBorder="1"/>
    <xf numFmtId="0" fontId="1" fillId="0" borderId="9" xfId="0" applyFont="1" applyFill="1" applyBorder="1"/>
    <xf numFmtId="166" fontId="6" fillId="0" borderId="9" xfId="0" applyNumberFormat="1" applyFont="1" applyFill="1" applyBorder="1" applyAlignment="1">
      <alignment horizontal="right" vertical="center" indent="1"/>
    </xf>
    <xf numFmtId="166" fontId="6" fillId="0" borderId="2" xfId="0" applyNumberFormat="1" applyFont="1" applyFill="1" applyBorder="1" applyAlignment="1">
      <alignment horizontal="right" vertical="center" indent="1"/>
    </xf>
    <xf numFmtId="0" fontId="16" fillId="0" borderId="18" xfId="0" applyNumberFormat="1" applyFont="1" applyFill="1" applyBorder="1" applyAlignment="1">
      <alignment horizontal="left" vertical="top" wrapText="1"/>
    </xf>
    <xf numFmtId="164" fontId="5" fillId="0" borderId="19" xfId="2" applyFont="1" applyFill="1" applyBorder="1" applyAlignment="1">
      <alignment horizontal="center" vertical="center"/>
    </xf>
    <xf numFmtId="0" fontId="6" fillId="0" borderId="7" xfId="0" applyNumberFormat="1" applyFont="1" applyFill="1" applyBorder="1" applyAlignment="1">
      <alignment horizontal="center" vertical="center" wrapText="1"/>
    </xf>
    <xf numFmtId="0" fontId="0" fillId="5" borderId="0" xfId="0" applyFill="1"/>
    <xf numFmtId="0" fontId="9" fillId="2" borderId="22" xfId="0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center" wrapText="1"/>
    </xf>
    <xf numFmtId="0" fontId="9" fillId="2" borderId="23" xfId="0" applyFont="1" applyFill="1" applyBorder="1" applyAlignment="1">
      <alignment horizontal="center" vertical="center" wrapText="1"/>
    </xf>
    <xf numFmtId="4" fontId="6" fillId="0" borderId="2" xfId="0" applyNumberFormat="1" applyFont="1" applyFill="1" applyBorder="1" applyAlignment="1">
      <alignment horizontal="center" vertical="center"/>
    </xf>
    <xf numFmtId="166" fontId="6" fillId="0" borderId="2" xfId="0" applyNumberFormat="1" applyFont="1" applyFill="1" applyBorder="1" applyAlignment="1" applyProtection="1">
      <alignment horizontal="center" vertical="center"/>
      <protection locked="0"/>
    </xf>
    <xf numFmtId="164" fontId="5" fillId="0" borderId="2" xfId="2" applyFont="1" applyFill="1" applyBorder="1" applyAlignment="1">
      <alignment horizontal="center" vertical="center"/>
    </xf>
    <xf numFmtId="9" fontId="5" fillId="0" borderId="2" xfId="3" applyFont="1" applyFill="1" applyBorder="1" applyAlignment="1">
      <alignment horizontal="center" vertical="center"/>
    </xf>
    <xf numFmtId="0" fontId="21" fillId="0" borderId="8" xfId="0" applyFont="1" applyFill="1" applyBorder="1" applyAlignment="1">
      <alignment horizontal="left" vertical="center"/>
    </xf>
    <xf numFmtId="4" fontId="6" fillId="0" borderId="9" xfId="0" applyNumberFormat="1" applyFont="1" applyFill="1" applyBorder="1" applyAlignment="1">
      <alignment horizontal="center" vertical="center"/>
    </xf>
    <xf numFmtId="166" fontId="6" fillId="0" borderId="9" xfId="0" applyNumberFormat="1" applyFont="1" applyFill="1" applyBorder="1" applyAlignment="1" applyProtection="1">
      <alignment horizontal="center" vertical="center"/>
      <protection locked="0"/>
    </xf>
    <xf numFmtId="164" fontId="5" fillId="0" borderId="9" xfId="2" applyFont="1" applyFill="1" applyBorder="1" applyAlignment="1">
      <alignment horizontal="center" vertical="center"/>
    </xf>
    <xf numFmtId="9" fontId="5" fillId="0" borderId="9" xfId="3" applyFont="1" applyFill="1" applyBorder="1" applyAlignment="1">
      <alignment horizontal="center" vertical="center"/>
    </xf>
    <xf numFmtId="0" fontId="21" fillId="0" borderId="7" xfId="0" applyFont="1" applyFill="1" applyBorder="1" applyAlignment="1">
      <alignment horizontal="left" vertical="center"/>
    </xf>
    <xf numFmtId="0" fontId="21" fillId="0" borderId="15" xfId="0" applyFont="1" applyFill="1" applyBorder="1" applyAlignment="1">
      <alignment horizontal="left" vertical="center"/>
    </xf>
    <xf numFmtId="166" fontId="17" fillId="0" borderId="3" xfId="0" applyNumberFormat="1" applyFont="1" applyFill="1" applyBorder="1" applyAlignment="1">
      <alignment horizontal="center" vertical="center"/>
    </xf>
    <xf numFmtId="0" fontId="21" fillId="0" borderId="22" xfId="0" applyFont="1" applyFill="1" applyBorder="1" applyAlignment="1">
      <alignment horizontal="left" vertical="center"/>
    </xf>
    <xf numFmtId="0" fontId="9" fillId="0" borderId="3" xfId="0" applyNumberFormat="1" applyFont="1" applyFill="1" applyBorder="1" applyAlignment="1">
      <alignment horizontal="right" vertical="center" wrapText="1"/>
    </xf>
    <xf numFmtId="0" fontId="22" fillId="0" borderId="0" xfId="0" applyFont="1"/>
    <xf numFmtId="0" fontId="0" fillId="2" borderId="2" xfId="0" applyFill="1" applyBorder="1"/>
    <xf numFmtId="0" fontId="23" fillId="0" borderId="2" xfId="0" applyFont="1" applyBorder="1" applyAlignment="1">
      <alignment horizontal="left" vertical="center"/>
    </xf>
    <xf numFmtId="0" fontId="23" fillId="0" borderId="2" xfId="0" applyFont="1" applyBorder="1" applyAlignment="1">
      <alignment horizontal="center" vertical="center"/>
    </xf>
    <xf numFmtId="0" fontId="21" fillId="0" borderId="8" xfId="0" applyFont="1" applyFill="1" applyBorder="1" applyAlignment="1">
      <alignment horizontal="left" vertical="center" wrapText="1"/>
    </xf>
    <xf numFmtId="0" fontId="21" fillId="0" borderId="7" xfId="0" applyFont="1" applyFill="1" applyBorder="1" applyAlignment="1">
      <alignment horizontal="left" vertical="center" wrapText="1"/>
    </xf>
    <xf numFmtId="0" fontId="21" fillId="0" borderId="22" xfId="0" applyFont="1" applyFill="1" applyBorder="1" applyAlignment="1">
      <alignment horizontal="left" vertical="center" wrapText="1"/>
    </xf>
    <xf numFmtId="0" fontId="24" fillId="4" borderId="7" xfId="0" applyFont="1" applyFill="1" applyBorder="1" applyAlignment="1">
      <alignment horizontal="left" vertical="center" wrapText="1"/>
    </xf>
    <xf numFmtId="0" fontId="24" fillId="4" borderId="15" xfId="0" applyFont="1" applyFill="1" applyBorder="1" applyAlignment="1">
      <alignment horizontal="left" vertical="center" wrapText="1"/>
    </xf>
    <xf numFmtId="166" fontId="9" fillId="4" borderId="2" xfId="0" applyNumberFormat="1" applyFont="1" applyFill="1" applyBorder="1" applyAlignment="1">
      <alignment horizontal="right" vertical="center" indent="1"/>
    </xf>
    <xf numFmtId="4" fontId="20" fillId="0" borderId="0" xfId="0" applyNumberFormat="1" applyFont="1" applyFill="1" applyBorder="1"/>
    <xf numFmtId="0" fontId="20" fillId="0" borderId="0" xfId="0" applyFont="1" applyFill="1" applyBorder="1"/>
    <xf numFmtId="0" fontId="6" fillId="0" borderId="8" xfId="0" applyNumberFormat="1" applyFont="1" applyFill="1" applyBorder="1" applyAlignment="1">
      <alignment horizontal="left" vertical="center" wrapText="1"/>
    </xf>
    <xf numFmtId="0" fontId="6" fillId="0" borderId="7" xfId="0" applyNumberFormat="1" applyFont="1" applyFill="1" applyBorder="1" applyAlignment="1">
      <alignment horizontal="left" vertical="center" wrapText="1"/>
    </xf>
    <xf numFmtId="0" fontId="9" fillId="3" borderId="20" xfId="0" applyFont="1" applyFill="1" applyBorder="1" applyAlignment="1">
      <alignment horizontal="left" vertical="center" wrapText="1"/>
    </xf>
    <xf numFmtId="0" fontId="19" fillId="5" borderId="0" xfId="0" applyFont="1" applyFill="1" applyAlignment="1">
      <alignment horizontal="center"/>
    </xf>
    <xf numFmtId="9" fontId="18" fillId="0" borderId="4" xfId="3" applyFont="1" applyFill="1" applyBorder="1" applyAlignment="1">
      <alignment horizontal="left" vertical="center"/>
    </xf>
    <xf numFmtId="9" fontId="18" fillId="0" borderId="16" xfId="3" applyFont="1" applyFill="1" applyBorder="1" applyAlignment="1">
      <alignment horizontal="left" vertical="center"/>
    </xf>
    <xf numFmtId="9" fontId="18" fillId="0" borderId="17" xfId="3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top" wrapText="1"/>
    </xf>
    <xf numFmtId="165" fontId="18" fillId="0" borderId="4" xfId="2" applyNumberFormat="1" applyFont="1" applyFill="1" applyBorder="1" applyAlignment="1">
      <alignment horizontal="left" vertical="center"/>
    </xf>
    <xf numFmtId="165" fontId="18" fillId="0" borderId="16" xfId="2" applyNumberFormat="1" applyFont="1" applyFill="1" applyBorder="1" applyAlignment="1">
      <alignment horizontal="left" vertical="center"/>
    </xf>
    <xf numFmtId="165" fontId="18" fillId="0" borderId="17" xfId="2" applyNumberFormat="1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166" fontId="6" fillId="0" borderId="26" xfId="0" applyNumberFormat="1" applyFont="1" applyFill="1" applyBorder="1" applyAlignment="1" applyProtection="1">
      <alignment horizontal="center" vertical="center"/>
      <protection locked="0"/>
    </xf>
    <xf numFmtId="4" fontId="6" fillId="0" borderId="26" xfId="0" applyNumberFormat="1" applyFont="1" applyFill="1" applyBorder="1" applyAlignment="1">
      <alignment horizontal="right" vertical="center" indent="1"/>
    </xf>
    <xf numFmtId="165" fontId="5" fillId="0" borderId="26" xfId="2" applyNumberFormat="1" applyFont="1" applyFill="1" applyBorder="1" applyAlignment="1">
      <alignment horizontal="center" vertical="center"/>
    </xf>
    <xf numFmtId="10" fontId="5" fillId="0" borderId="26" xfId="0" applyNumberFormat="1" applyFont="1" applyFill="1" applyBorder="1" applyAlignment="1">
      <alignment horizontal="center" vertical="center"/>
    </xf>
    <xf numFmtId="164" fontId="5" fillId="0" borderId="26" xfId="2" applyFont="1" applyFill="1" applyBorder="1" applyAlignment="1">
      <alignment horizontal="center" vertical="center"/>
    </xf>
    <xf numFmtId="166" fontId="6" fillId="0" borderId="21" xfId="0" applyNumberFormat="1" applyFont="1" applyFill="1" applyBorder="1" applyAlignment="1">
      <alignment horizontal="center" vertical="center"/>
    </xf>
    <xf numFmtId="4" fontId="6" fillId="0" borderId="21" xfId="0" applyNumberFormat="1" applyFont="1" applyFill="1" applyBorder="1" applyAlignment="1">
      <alignment horizontal="center" vertical="center"/>
    </xf>
    <xf numFmtId="4" fontId="6" fillId="0" borderId="21" xfId="0" applyNumberFormat="1" applyFont="1" applyFill="1" applyBorder="1" applyAlignment="1">
      <alignment horizontal="right" vertical="center" indent="1"/>
    </xf>
    <xf numFmtId="165" fontId="5" fillId="0" borderId="21" xfId="2" applyNumberFormat="1" applyFont="1" applyFill="1" applyBorder="1" applyAlignment="1">
      <alignment horizontal="center" vertical="center"/>
    </xf>
    <xf numFmtId="10" fontId="5" fillId="0" borderId="21" xfId="0" applyNumberFormat="1" applyFont="1" applyFill="1" applyBorder="1" applyAlignment="1">
      <alignment horizontal="center" vertical="center"/>
    </xf>
    <xf numFmtId="9" fontId="5" fillId="0" borderId="21" xfId="3" applyFont="1" applyFill="1" applyBorder="1" applyAlignment="1">
      <alignment horizontal="center" vertical="center"/>
    </xf>
    <xf numFmtId="4" fontId="9" fillId="4" borderId="21" xfId="0" applyNumberFormat="1" applyFont="1" applyFill="1" applyBorder="1" applyAlignment="1">
      <alignment horizontal="right" vertical="center" indent="1"/>
    </xf>
    <xf numFmtId="164" fontId="5" fillId="0" borderId="23" xfId="2" applyFont="1" applyFill="1" applyBorder="1" applyAlignment="1">
      <alignment horizontal="center" vertical="center"/>
    </xf>
    <xf numFmtId="4" fontId="9" fillId="4" borderId="9" xfId="0" applyNumberFormat="1" applyFont="1" applyFill="1" applyBorder="1" applyAlignment="1">
      <alignment horizontal="right" vertical="center" indent="1"/>
    </xf>
    <xf numFmtId="0" fontId="9" fillId="3" borderId="3" xfId="0" applyFont="1" applyFill="1" applyBorder="1" applyAlignment="1">
      <alignment horizontal="center" vertical="center" wrapText="1"/>
    </xf>
    <xf numFmtId="166" fontId="6" fillId="0" borderId="26" xfId="0" applyNumberFormat="1" applyFont="1" applyFill="1" applyBorder="1" applyAlignment="1">
      <alignment horizontal="center" vertical="center"/>
    </xf>
    <xf numFmtId="4" fontId="6" fillId="0" borderId="26" xfId="0" applyNumberFormat="1" applyFont="1" applyFill="1" applyBorder="1" applyAlignment="1">
      <alignment horizontal="center" vertical="center"/>
    </xf>
    <xf numFmtId="9" fontId="5" fillId="0" borderId="26" xfId="3" applyFont="1" applyFill="1" applyBorder="1" applyAlignment="1">
      <alignment horizontal="center" vertical="center"/>
    </xf>
    <xf numFmtId="166" fontId="6" fillId="0" borderId="26" xfId="0" applyNumberFormat="1" applyFont="1" applyFill="1" applyBorder="1" applyAlignment="1">
      <alignment horizontal="right" vertical="center" indent="1"/>
    </xf>
    <xf numFmtId="4" fontId="9" fillId="0" borderId="26" xfId="0" applyNumberFormat="1" applyFont="1" applyFill="1" applyBorder="1" applyAlignment="1">
      <alignment horizontal="right" vertical="center" indent="1"/>
    </xf>
    <xf numFmtId="164" fontId="5" fillId="0" borderId="38" xfId="2" applyFont="1" applyFill="1" applyBorder="1" applyAlignment="1">
      <alignment horizontal="center" vertical="center"/>
    </xf>
    <xf numFmtId="0" fontId="1" fillId="0" borderId="39" xfId="0" applyFont="1" applyFill="1" applyBorder="1"/>
    <xf numFmtId="0" fontId="6" fillId="0" borderId="15" xfId="0" applyNumberFormat="1" applyFont="1" applyFill="1" applyBorder="1" applyAlignment="1">
      <alignment horizontal="left" vertical="center" wrapText="1"/>
    </xf>
    <xf numFmtId="4" fontId="9" fillId="4" borderId="26" xfId="0" applyNumberFormat="1" applyFont="1" applyFill="1" applyBorder="1" applyAlignment="1">
      <alignment horizontal="right" vertical="center" indent="1"/>
    </xf>
    <xf numFmtId="0" fontId="5" fillId="0" borderId="26" xfId="0" applyFont="1" applyFill="1" applyBorder="1" applyAlignment="1">
      <alignment vertical="center"/>
    </xf>
    <xf numFmtId="0" fontId="1" fillId="0" borderId="26" xfId="0" applyFont="1" applyFill="1" applyBorder="1"/>
    <xf numFmtId="0" fontId="21" fillId="6" borderId="7" xfId="0" applyFont="1" applyFill="1" applyBorder="1" applyAlignment="1">
      <alignment horizontal="left" vertical="center"/>
    </xf>
    <xf numFmtId="166" fontId="6" fillId="6" borderId="2" xfId="0" applyNumberFormat="1" applyFont="1" applyFill="1" applyBorder="1" applyAlignment="1">
      <alignment horizontal="center" vertical="center"/>
    </xf>
    <xf numFmtId="4" fontId="6" fillId="6" borderId="2" xfId="0" applyNumberFormat="1" applyFont="1" applyFill="1" applyBorder="1" applyAlignment="1">
      <alignment horizontal="center" vertical="center"/>
    </xf>
    <xf numFmtId="166" fontId="6" fillId="6" borderId="30" xfId="0" applyNumberFormat="1" applyFont="1" applyFill="1" applyBorder="1" applyAlignment="1" applyProtection="1">
      <alignment horizontal="center" vertical="center"/>
      <protection locked="0"/>
    </xf>
    <xf numFmtId="166" fontId="6" fillId="6" borderId="31" xfId="0" applyNumberFormat="1" applyFont="1" applyFill="1" applyBorder="1" applyAlignment="1" applyProtection="1">
      <alignment horizontal="center" vertical="center"/>
      <protection locked="0"/>
    </xf>
    <xf numFmtId="166" fontId="6" fillId="6" borderId="32" xfId="0" applyNumberFormat="1" applyFont="1" applyFill="1" applyBorder="1" applyAlignment="1" applyProtection="1">
      <alignment horizontal="center" vertical="center"/>
      <protection locked="0"/>
    </xf>
    <xf numFmtId="0" fontId="21" fillId="6" borderId="25" xfId="0" applyFont="1" applyFill="1" applyBorder="1" applyAlignment="1">
      <alignment horizontal="left" vertical="center"/>
    </xf>
    <xf numFmtId="0" fontId="21" fillId="6" borderId="18" xfId="0" applyFont="1" applyFill="1" applyBorder="1" applyAlignment="1">
      <alignment horizontal="left" vertical="center"/>
    </xf>
    <xf numFmtId="166" fontId="6" fillId="6" borderId="13" xfId="0" applyNumberFormat="1" applyFont="1" applyFill="1" applyBorder="1" applyAlignment="1">
      <alignment horizontal="center" vertical="center"/>
    </xf>
    <xf numFmtId="4" fontId="6" fillId="6" borderId="24" xfId="0" applyNumberFormat="1" applyFont="1" applyFill="1" applyBorder="1" applyAlignment="1">
      <alignment horizontal="center" vertical="center"/>
    </xf>
    <xf numFmtId="166" fontId="6" fillId="6" borderId="27" xfId="0" applyNumberFormat="1" applyFont="1" applyFill="1" applyBorder="1" applyAlignment="1" applyProtection="1">
      <alignment horizontal="center" vertical="center"/>
      <protection locked="0"/>
    </xf>
    <xf numFmtId="166" fontId="6" fillId="6" borderId="28" xfId="0" applyNumberFormat="1" applyFont="1" applyFill="1" applyBorder="1" applyAlignment="1" applyProtection="1">
      <alignment horizontal="center" vertical="center"/>
      <protection locked="0"/>
    </xf>
    <xf numFmtId="166" fontId="6" fillId="6" borderId="29" xfId="0" applyNumberFormat="1" applyFont="1" applyFill="1" applyBorder="1" applyAlignment="1" applyProtection="1">
      <alignment horizontal="center" vertical="center"/>
      <protection locked="0"/>
    </xf>
    <xf numFmtId="2" fontId="6" fillId="6" borderId="36" xfId="0" applyNumberFormat="1" applyFont="1" applyFill="1" applyBorder="1" applyAlignment="1">
      <alignment horizontal="center" vertical="center"/>
    </xf>
    <xf numFmtId="166" fontId="6" fillId="6" borderId="36" xfId="0" applyNumberFormat="1" applyFont="1" applyFill="1" applyBorder="1" applyAlignment="1">
      <alignment horizontal="center" vertical="center"/>
    </xf>
    <xf numFmtId="4" fontId="6" fillId="6" borderId="36" xfId="0" applyNumberFormat="1" applyFont="1" applyFill="1" applyBorder="1" applyAlignment="1">
      <alignment horizontal="center" vertical="center"/>
    </xf>
    <xf numFmtId="166" fontId="6" fillId="6" borderId="9" xfId="0" applyNumberFormat="1" applyFont="1" applyFill="1" applyBorder="1" applyAlignment="1">
      <alignment horizontal="center" vertical="center"/>
    </xf>
    <xf numFmtId="0" fontId="21" fillId="6" borderId="33" xfId="0" applyFont="1" applyFill="1" applyBorder="1" applyAlignment="1">
      <alignment horizontal="left" vertical="center"/>
    </xf>
    <xf numFmtId="4" fontId="6" fillId="6" borderId="34" xfId="0" applyNumberFormat="1" applyFont="1" applyFill="1" applyBorder="1" applyAlignment="1">
      <alignment horizontal="center" vertical="center"/>
    </xf>
    <xf numFmtId="0" fontId="21" fillId="6" borderId="15" xfId="0" applyFont="1" applyFill="1" applyBorder="1" applyAlignment="1">
      <alignment horizontal="left" vertical="center"/>
    </xf>
    <xf numFmtId="166" fontId="6" fillId="6" borderId="26" xfId="0" applyNumberFormat="1" applyFont="1" applyFill="1" applyBorder="1" applyAlignment="1">
      <alignment horizontal="center" vertical="center"/>
    </xf>
    <xf numFmtId="4" fontId="6" fillId="6" borderId="26" xfId="0" applyNumberFormat="1" applyFont="1" applyFill="1" applyBorder="1" applyAlignment="1">
      <alignment horizontal="center" vertical="center"/>
    </xf>
    <xf numFmtId="0" fontId="6" fillId="6" borderId="15" xfId="0" applyNumberFormat="1" applyFont="1" applyFill="1" applyBorder="1" applyAlignment="1">
      <alignment horizontal="left" vertical="center" wrapText="1"/>
    </xf>
    <xf numFmtId="0" fontId="6" fillId="6" borderId="12" xfId="0" applyNumberFormat="1" applyFont="1" applyFill="1" applyBorder="1" applyAlignment="1">
      <alignment horizontal="left" vertical="center" wrapText="1"/>
    </xf>
    <xf numFmtId="4" fontId="6" fillId="6" borderId="13" xfId="0" applyNumberFormat="1" applyFont="1" applyFill="1" applyBorder="1" applyAlignment="1">
      <alignment horizontal="center" vertical="center"/>
    </xf>
    <xf numFmtId="9" fontId="5" fillId="6" borderId="2" xfId="3" applyFont="1" applyFill="1" applyBorder="1" applyAlignment="1">
      <alignment vertical="center"/>
    </xf>
    <xf numFmtId="166" fontId="6" fillId="6" borderId="2" xfId="0" applyNumberFormat="1" applyFont="1" applyFill="1" applyBorder="1" applyAlignment="1">
      <alignment vertical="center"/>
    </xf>
    <xf numFmtId="4" fontId="6" fillId="6" borderId="2" xfId="0" applyNumberFormat="1" applyFont="1" applyFill="1" applyBorder="1" applyAlignment="1">
      <alignment vertical="center"/>
    </xf>
    <xf numFmtId="0" fontId="1" fillId="6" borderId="2" xfId="0" applyFont="1" applyFill="1" applyBorder="1" applyAlignment="1"/>
    <xf numFmtId="10" fontId="5" fillId="6" borderId="2" xfId="0" applyNumberFormat="1" applyFont="1" applyFill="1" applyBorder="1" applyAlignment="1">
      <alignment vertical="center"/>
    </xf>
    <xf numFmtId="164" fontId="5" fillId="6" borderId="11" xfId="2" applyFont="1" applyFill="1" applyBorder="1" applyAlignment="1">
      <alignment vertical="center"/>
    </xf>
    <xf numFmtId="166" fontId="6" fillId="6" borderId="2" xfId="0" applyNumberFormat="1" applyFont="1" applyFill="1" applyBorder="1" applyAlignment="1">
      <alignment horizontal="right" vertical="center" indent="1"/>
    </xf>
    <xf numFmtId="4" fontId="6" fillId="6" borderId="2" xfId="0" applyNumberFormat="1" applyFont="1" applyFill="1" applyBorder="1" applyAlignment="1">
      <alignment horizontal="right" vertical="center" indent="1"/>
    </xf>
    <xf numFmtId="0" fontId="1" fillId="6" borderId="2" xfId="0" applyFont="1" applyFill="1" applyBorder="1"/>
    <xf numFmtId="10" fontId="5" fillId="6" borderId="2" xfId="0" applyNumberFormat="1" applyFont="1" applyFill="1" applyBorder="1" applyAlignment="1">
      <alignment horizontal="center" vertical="center"/>
    </xf>
    <xf numFmtId="164" fontId="5" fillId="6" borderId="11" xfId="2" applyFont="1" applyFill="1" applyBorder="1" applyAlignment="1">
      <alignment horizontal="center" vertical="center"/>
    </xf>
    <xf numFmtId="9" fontId="5" fillId="6" borderId="24" xfId="3" applyFont="1" applyFill="1" applyBorder="1" applyAlignment="1">
      <alignment horizontal="center" vertical="center"/>
    </xf>
    <xf numFmtId="166" fontId="6" fillId="6" borderId="24" xfId="0" applyNumberFormat="1" applyFont="1" applyFill="1" applyBorder="1" applyAlignment="1">
      <alignment horizontal="right" vertical="center" indent="1"/>
    </xf>
    <xf numFmtId="4" fontId="6" fillId="6" borderId="24" xfId="0" applyNumberFormat="1" applyFont="1" applyFill="1" applyBorder="1" applyAlignment="1">
      <alignment horizontal="right" vertical="center" indent="1"/>
    </xf>
    <xf numFmtId="0" fontId="1" fillId="6" borderId="24" xfId="0" applyFont="1" applyFill="1" applyBorder="1"/>
    <xf numFmtId="10" fontId="5" fillId="6" borderId="24" xfId="0" applyNumberFormat="1" applyFont="1" applyFill="1" applyBorder="1" applyAlignment="1">
      <alignment horizontal="center" vertical="center"/>
    </xf>
    <xf numFmtId="164" fontId="5" fillId="6" borderId="19" xfId="2" applyFont="1" applyFill="1" applyBorder="1" applyAlignment="1">
      <alignment horizontal="center" vertical="center"/>
    </xf>
    <xf numFmtId="9" fontId="5" fillId="6" borderId="36" xfId="3" applyFont="1" applyFill="1" applyBorder="1" applyAlignment="1">
      <alignment horizontal="center" vertical="center"/>
    </xf>
    <xf numFmtId="166" fontId="6" fillId="6" borderId="36" xfId="0" applyNumberFormat="1" applyFont="1" applyFill="1" applyBorder="1" applyAlignment="1">
      <alignment horizontal="right" vertical="center" indent="1"/>
    </xf>
    <xf numFmtId="4" fontId="6" fillId="6" borderId="36" xfId="0" applyNumberFormat="1" applyFont="1" applyFill="1" applyBorder="1" applyAlignment="1">
      <alignment horizontal="right" vertical="center" indent="1"/>
    </xf>
    <xf numFmtId="4" fontId="9" fillId="6" borderId="36" xfId="0" applyNumberFormat="1" applyFont="1" applyFill="1" applyBorder="1" applyAlignment="1">
      <alignment horizontal="right" vertical="center" indent="1"/>
    </xf>
    <xf numFmtId="165" fontId="5" fillId="6" borderId="36" xfId="2" applyNumberFormat="1" applyFont="1" applyFill="1" applyBorder="1" applyAlignment="1">
      <alignment horizontal="center" vertical="center"/>
    </xf>
    <xf numFmtId="10" fontId="5" fillId="6" borderId="36" xfId="0" applyNumberFormat="1" applyFont="1" applyFill="1" applyBorder="1" applyAlignment="1">
      <alignment horizontal="center" vertical="center"/>
    </xf>
    <xf numFmtId="164" fontId="5" fillId="6" borderId="37" xfId="2" applyFont="1" applyFill="1" applyBorder="1" applyAlignment="1">
      <alignment horizontal="center" vertical="center"/>
    </xf>
    <xf numFmtId="9" fontId="5" fillId="6" borderId="2" xfId="3" applyFont="1" applyFill="1" applyBorder="1" applyAlignment="1">
      <alignment horizontal="center" vertical="center"/>
    </xf>
    <xf numFmtId="4" fontId="9" fillId="6" borderId="2" xfId="0" applyNumberFormat="1" applyFont="1" applyFill="1" applyBorder="1" applyAlignment="1">
      <alignment horizontal="right" vertical="center" indent="1"/>
    </xf>
    <xf numFmtId="165" fontId="5" fillId="6" borderId="2" xfId="2" applyNumberFormat="1" applyFont="1" applyFill="1" applyBorder="1" applyAlignment="1">
      <alignment horizontal="center" vertical="center"/>
    </xf>
    <xf numFmtId="9" fontId="5" fillId="6" borderId="34" xfId="3" applyFont="1" applyFill="1" applyBorder="1" applyAlignment="1">
      <alignment horizontal="center" vertical="center"/>
    </xf>
    <xf numFmtId="166" fontId="6" fillId="6" borderId="34" xfId="0" applyNumberFormat="1" applyFont="1" applyFill="1" applyBorder="1" applyAlignment="1">
      <alignment horizontal="right" vertical="center" indent="1"/>
    </xf>
    <xf numFmtId="4" fontId="6" fillId="6" borderId="34" xfId="0" applyNumberFormat="1" applyFont="1" applyFill="1" applyBorder="1" applyAlignment="1">
      <alignment horizontal="right" vertical="center" indent="1"/>
    </xf>
    <xf numFmtId="4" fontId="9" fillId="6" borderId="34" xfId="0" applyNumberFormat="1" applyFont="1" applyFill="1" applyBorder="1" applyAlignment="1">
      <alignment horizontal="right" vertical="center" indent="1"/>
    </xf>
    <xf numFmtId="165" fontId="5" fillId="6" borderId="34" xfId="2" applyNumberFormat="1" applyFont="1" applyFill="1" applyBorder="1" applyAlignment="1">
      <alignment horizontal="center" vertical="center"/>
    </xf>
    <xf numFmtId="10" fontId="5" fillId="6" borderId="34" xfId="0" applyNumberFormat="1" applyFont="1" applyFill="1" applyBorder="1" applyAlignment="1">
      <alignment horizontal="center" vertical="center"/>
    </xf>
    <xf numFmtId="164" fontId="5" fillId="6" borderId="35" xfId="2" applyFont="1" applyFill="1" applyBorder="1" applyAlignment="1">
      <alignment horizontal="center" vertical="center"/>
    </xf>
    <xf numFmtId="9" fontId="5" fillId="6" borderId="26" xfId="3" applyFont="1" applyFill="1" applyBorder="1" applyAlignment="1">
      <alignment horizontal="center" vertical="center"/>
    </xf>
    <xf numFmtId="166" fontId="6" fillId="6" borderId="26" xfId="0" applyNumberFormat="1" applyFont="1" applyFill="1" applyBorder="1" applyAlignment="1">
      <alignment horizontal="right" vertical="center" indent="1"/>
    </xf>
    <xf numFmtId="4" fontId="6" fillId="6" borderId="26" xfId="0" applyNumberFormat="1" applyFont="1" applyFill="1" applyBorder="1" applyAlignment="1">
      <alignment horizontal="right" vertical="center" indent="1"/>
    </xf>
    <xf numFmtId="4" fontId="9" fillId="6" borderId="26" xfId="0" applyNumberFormat="1" applyFont="1" applyFill="1" applyBorder="1" applyAlignment="1">
      <alignment horizontal="right" vertical="center" indent="1"/>
    </xf>
    <xf numFmtId="165" fontId="5" fillId="6" borderId="26" xfId="2" applyNumberFormat="1" applyFont="1" applyFill="1" applyBorder="1" applyAlignment="1">
      <alignment horizontal="center" vertical="center"/>
    </xf>
    <xf numFmtId="10" fontId="5" fillId="6" borderId="26" xfId="0" applyNumberFormat="1" applyFont="1" applyFill="1" applyBorder="1" applyAlignment="1">
      <alignment horizontal="center" vertical="center"/>
    </xf>
    <xf numFmtId="164" fontId="5" fillId="6" borderId="38" xfId="2" applyFont="1" applyFill="1" applyBorder="1" applyAlignment="1">
      <alignment horizontal="center" vertical="center"/>
    </xf>
    <xf numFmtId="0" fontId="5" fillId="6" borderId="26" xfId="0" applyFont="1" applyFill="1" applyBorder="1" applyAlignment="1">
      <alignment vertical="center"/>
    </xf>
    <xf numFmtId="9" fontId="5" fillId="6" borderId="13" xfId="3" applyFont="1" applyFill="1" applyBorder="1" applyAlignment="1">
      <alignment horizontal="center" vertical="center"/>
    </xf>
    <xf numFmtId="166" fontId="6" fillId="6" borderId="13" xfId="0" applyNumberFormat="1" applyFont="1" applyFill="1" applyBorder="1" applyAlignment="1">
      <alignment horizontal="right" vertical="center" indent="1"/>
    </xf>
    <xf numFmtId="4" fontId="6" fillId="6" borderId="13" xfId="0" applyNumberFormat="1" applyFont="1" applyFill="1" applyBorder="1" applyAlignment="1">
      <alignment horizontal="right" vertical="center" indent="1"/>
    </xf>
    <xf numFmtId="4" fontId="9" fillId="6" borderId="13" xfId="0" applyNumberFormat="1" applyFont="1" applyFill="1" applyBorder="1" applyAlignment="1">
      <alignment horizontal="right" vertical="center" indent="1"/>
    </xf>
    <xf numFmtId="0" fontId="5" fillId="6" borderId="13" xfId="0" applyFont="1" applyFill="1" applyBorder="1" applyAlignment="1">
      <alignment vertical="center"/>
    </xf>
    <xf numFmtId="10" fontId="5" fillId="6" borderId="13" xfId="0" applyNumberFormat="1" applyFont="1" applyFill="1" applyBorder="1" applyAlignment="1">
      <alignment horizontal="center" vertical="center"/>
    </xf>
    <xf numFmtId="164" fontId="5" fillId="6" borderId="14" xfId="2" applyFont="1" applyFill="1" applyBorder="1" applyAlignment="1">
      <alignment horizontal="center" vertical="center"/>
    </xf>
    <xf numFmtId="0" fontId="21" fillId="0" borderId="15" xfId="0" applyFont="1" applyFill="1" applyBorder="1" applyAlignment="1">
      <alignment horizontal="left" vertical="center" wrapText="1"/>
    </xf>
    <xf numFmtId="9" fontId="5" fillId="6" borderId="30" xfId="3" applyFont="1" applyFill="1" applyBorder="1" applyAlignment="1">
      <alignment horizontal="center" vertical="center"/>
    </xf>
    <xf numFmtId="9" fontId="5" fillId="6" borderId="31" xfId="3" applyFont="1" applyFill="1" applyBorder="1" applyAlignment="1">
      <alignment horizontal="center" vertical="center"/>
    </xf>
    <xf numFmtId="9" fontId="5" fillId="6" borderId="40" xfId="3" applyFont="1" applyFill="1" applyBorder="1" applyAlignment="1">
      <alignment horizontal="center" vertical="center"/>
    </xf>
    <xf numFmtId="166" fontId="9" fillId="4" borderId="21" xfId="0" applyNumberFormat="1" applyFont="1" applyFill="1" applyBorder="1" applyAlignment="1">
      <alignment horizontal="right" vertical="center" indent="1"/>
    </xf>
    <xf numFmtId="166" fontId="9" fillId="4" borderId="26" xfId="0" applyNumberFormat="1" applyFont="1" applyFill="1" applyBorder="1" applyAlignment="1">
      <alignment horizontal="right" vertical="center" indent="1"/>
    </xf>
    <xf numFmtId="0" fontId="0" fillId="0" borderId="39" xfId="0" applyBorder="1"/>
    <xf numFmtId="0" fontId="0" fillId="0" borderId="0" xfId="0" applyBorder="1"/>
    <xf numFmtId="2" fontId="6" fillId="6" borderId="2" xfId="0" applyNumberFormat="1" applyFont="1" applyFill="1" applyBorder="1" applyAlignment="1">
      <alignment horizontal="center" vertical="center"/>
    </xf>
    <xf numFmtId="0" fontId="9" fillId="4" borderId="7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/>
    </xf>
    <xf numFmtId="9" fontId="18" fillId="0" borderId="4" xfId="3" applyFont="1" applyFill="1" applyBorder="1" applyAlignment="1">
      <alignment horizontal="left" vertical="center" wrapText="1"/>
    </xf>
    <xf numFmtId="9" fontId="18" fillId="0" borderId="16" xfId="3" applyFont="1" applyFill="1" applyBorder="1" applyAlignment="1">
      <alignment horizontal="left" vertical="center" wrapText="1"/>
    </xf>
    <xf numFmtId="9" fontId="18" fillId="0" borderId="17" xfId="3" applyFont="1" applyFill="1" applyBorder="1" applyAlignment="1">
      <alignment horizontal="left" vertical="center" wrapText="1"/>
    </xf>
    <xf numFmtId="0" fontId="24" fillId="4" borderId="8" xfId="0" applyFont="1" applyFill="1" applyBorder="1" applyAlignment="1">
      <alignment horizontal="left" vertical="center" wrapText="1"/>
    </xf>
    <xf numFmtId="4" fontId="1" fillId="0" borderId="0" xfId="0" applyNumberFormat="1" applyFont="1" applyFill="1" applyBorder="1"/>
  </cellXfs>
  <cellStyles count="4">
    <cellStyle name="Millares" xfId="2" builtinId="3"/>
    <cellStyle name="Millares 2" xfId="1" xr:uid="{00000000-0005-0000-0000-000001000000}"/>
    <cellStyle name="Normal" xfId="0" builtinId="0"/>
    <cellStyle name="Porcentaje" xfId="3" builtinId="5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363682</xdr:colOff>
      <xdr:row>0</xdr:row>
      <xdr:rowOff>86592</xdr:rowOff>
    </xdr:from>
    <xdr:to>
      <xdr:col>5</xdr:col>
      <xdr:colOff>1059584</xdr:colOff>
      <xdr:row>0</xdr:row>
      <xdr:rowOff>606136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923C6D0-EE5B-4E5E-AED1-382A04CF6E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3682" y="86592"/>
          <a:ext cx="9528175" cy="51954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1339215</xdr:colOff>
      <xdr:row>1</xdr:row>
      <xdr:rowOff>584835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28575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48"/>
  <sheetViews>
    <sheetView tabSelected="1" zoomScale="55" zoomScaleNormal="55" workbookViewId="0">
      <selection activeCell="F46" sqref="F46"/>
    </sheetView>
  </sheetViews>
  <sheetFormatPr baseColWidth="10" defaultRowHeight="12.75" x14ac:dyDescent="0.2"/>
  <cols>
    <col min="1" max="1" width="32.85546875" customWidth="1"/>
    <col min="2" max="2" width="34.42578125" customWidth="1"/>
    <col min="3" max="3" width="21" bestFit="1" customWidth="1"/>
    <col min="4" max="4" width="21.140625" customWidth="1"/>
    <col min="5" max="5" width="16.7109375" customWidth="1"/>
    <col min="6" max="6" width="19.140625" customWidth="1"/>
    <col min="8" max="8" width="12.28515625" bestFit="1" customWidth="1"/>
    <col min="10" max="10" width="15.140625" customWidth="1"/>
    <col min="11" max="11" width="17" customWidth="1"/>
  </cols>
  <sheetData>
    <row r="1" spans="1:11" ht="57.95" customHeight="1" x14ac:dyDescent="0.2">
      <c r="A1" s="36"/>
      <c r="B1" s="36"/>
      <c r="C1" s="36"/>
      <c r="D1" s="36"/>
      <c r="E1" s="36"/>
      <c r="F1" s="36"/>
    </row>
    <row r="2" spans="1:11" ht="18" x14ac:dyDescent="0.25">
      <c r="A2" s="69" t="str">
        <f>valoración!A3</f>
        <v>PROPUESTA DE ADJUDICACIÓN DEL EXPEDIENTE S-03638-2022</v>
      </c>
      <c r="B2" s="69"/>
      <c r="C2" s="69"/>
      <c r="D2" s="69"/>
      <c r="E2" s="69"/>
      <c r="F2" s="36"/>
    </row>
    <row r="3" spans="1:11" ht="18" x14ac:dyDescent="0.25">
      <c r="A3" s="69" t="str">
        <f>valoración!A4</f>
        <v>"RTVEPLAY-i Oficina Técnica RTVE"</v>
      </c>
      <c r="B3" s="69"/>
      <c r="C3" s="69"/>
      <c r="D3" s="69"/>
      <c r="E3" s="69"/>
      <c r="F3" s="36"/>
    </row>
    <row r="4" spans="1:11" ht="18" x14ac:dyDescent="0.25">
      <c r="A4" s="69" t="str">
        <f>valoración!A5</f>
        <v>RESUMEN PUNTUACIÓN TÉCNICA Y ECONÓMICA</v>
      </c>
      <c r="B4" s="69"/>
      <c r="C4" s="69"/>
      <c r="D4" s="69"/>
      <c r="E4" s="69"/>
      <c r="F4" s="36"/>
    </row>
    <row r="5" spans="1:11" x14ac:dyDescent="0.2">
      <c r="A5" s="36"/>
      <c r="B5" s="36"/>
      <c r="C5" s="36"/>
      <c r="D5" s="36"/>
      <c r="E5" s="36"/>
      <c r="F5" s="36"/>
    </row>
    <row r="6" spans="1:11" ht="13.5" thickBot="1" x14ac:dyDescent="0.25">
      <c r="A6" s="36"/>
      <c r="B6" s="36"/>
      <c r="C6" s="36"/>
      <c r="D6" s="36"/>
      <c r="E6" s="36"/>
      <c r="F6" s="36"/>
    </row>
    <row r="7" spans="1:11" ht="36" customHeight="1" thickBot="1" x14ac:dyDescent="0.3">
      <c r="A7" s="2"/>
      <c r="B7" s="6"/>
      <c r="C7" s="7"/>
      <c r="D7" s="7"/>
      <c r="E7" s="191" t="s">
        <v>46</v>
      </c>
      <c r="F7" s="192"/>
      <c r="G7" s="192"/>
      <c r="H7" s="192"/>
      <c r="I7" s="192"/>
      <c r="J7" s="192"/>
      <c r="K7" s="193"/>
    </row>
    <row r="8" spans="1:11" ht="60.75" thickBot="1" x14ac:dyDescent="0.25">
      <c r="A8" s="15" t="s">
        <v>4</v>
      </c>
      <c r="B8" s="37" t="s">
        <v>5</v>
      </c>
      <c r="C8" s="38" t="s">
        <v>6</v>
      </c>
      <c r="D8" s="39" t="s">
        <v>0</v>
      </c>
      <c r="E8" s="37" t="s">
        <v>16</v>
      </c>
      <c r="F8" s="37" t="s">
        <v>18</v>
      </c>
      <c r="G8" s="38" t="s">
        <v>1</v>
      </c>
      <c r="H8" s="38" t="s">
        <v>17</v>
      </c>
      <c r="I8" s="38" t="s">
        <v>10</v>
      </c>
      <c r="J8" s="38" t="s">
        <v>11</v>
      </c>
      <c r="K8" s="39" t="s">
        <v>12</v>
      </c>
    </row>
    <row r="9" spans="1:11" ht="49.5" customHeight="1" x14ac:dyDescent="0.2">
      <c r="A9" s="78" t="s">
        <v>20</v>
      </c>
      <c r="B9" s="58" t="s">
        <v>28</v>
      </c>
      <c r="C9" s="16">
        <v>406000</v>
      </c>
      <c r="D9" s="45">
        <v>20</v>
      </c>
      <c r="E9" s="48"/>
      <c r="F9" s="31">
        <v>276080</v>
      </c>
      <c r="G9" s="17">
        <v>60</v>
      </c>
      <c r="H9" s="17">
        <v>80</v>
      </c>
      <c r="I9" s="23"/>
      <c r="J9" s="24"/>
      <c r="K9" s="25"/>
    </row>
    <row r="10" spans="1:11" ht="35.1" customHeight="1" x14ac:dyDescent="0.2">
      <c r="A10" s="79"/>
      <c r="B10" s="59" t="s">
        <v>26</v>
      </c>
      <c r="C10" s="19">
        <v>406000</v>
      </c>
      <c r="D10" s="40">
        <v>40</v>
      </c>
      <c r="E10" s="43"/>
      <c r="F10" s="32">
        <v>406000</v>
      </c>
      <c r="G10" s="20">
        <v>31.764705882352935</v>
      </c>
      <c r="H10" s="20">
        <v>71.764705882352928</v>
      </c>
      <c r="I10" s="29"/>
      <c r="J10" s="27">
        <v>0</v>
      </c>
      <c r="K10" s="28">
        <v>0</v>
      </c>
    </row>
    <row r="11" spans="1:11" ht="53.25" customHeight="1" x14ac:dyDescent="0.2">
      <c r="A11" s="79"/>
      <c r="B11" s="61" t="s">
        <v>27</v>
      </c>
      <c r="C11" s="19">
        <v>406000</v>
      </c>
      <c r="D11" s="40">
        <v>35</v>
      </c>
      <c r="E11" s="43">
        <v>0.03</v>
      </c>
      <c r="F11" s="63">
        <v>303322.88</v>
      </c>
      <c r="G11" s="20">
        <v>54.079350912778906</v>
      </c>
      <c r="H11" s="18">
        <v>89.079350912778906</v>
      </c>
      <c r="I11" s="26">
        <v>1</v>
      </c>
      <c r="J11" s="27">
        <v>0.28046421663442939</v>
      </c>
      <c r="K11" s="28">
        <v>24.983570372055979</v>
      </c>
    </row>
    <row r="12" spans="1:11" ht="35.1" customHeight="1" x14ac:dyDescent="0.2">
      <c r="A12" s="79"/>
      <c r="B12" s="180" t="s">
        <v>29</v>
      </c>
      <c r="C12" s="95">
        <v>406000</v>
      </c>
      <c r="D12" s="96">
        <v>25</v>
      </c>
      <c r="E12" s="97"/>
      <c r="F12" s="98">
        <v>291200</v>
      </c>
      <c r="G12" s="81">
        <v>56.713995943204864</v>
      </c>
      <c r="H12" s="81">
        <v>81.713995943204864</v>
      </c>
      <c r="I12" s="105"/>
      <c r="J12" s="83">
        <v>0</v>
      </c>
      <c r="K12" s="100">
        <v>0</v>
      </c>
    </row>
    <row r="13" spans="1:11" ht="34.5" customHeight="1" x14ac:dyDescent="0.2">
      <c r="A13" s="79"/>
      <c r="B13" s="106" t="s">
        <v>25</v>
      </c>
      <c r="C13" s="107">
        <v>406000</v>
      </c>
      <c r="D13" s="108">
        <v>0</v>
      </c>
      <c r="E13" s="181" t="s">
        <v>50</v>
      </c>
      <c r="F13" s="182"/>
      <c r="G13" s="182"/>
      <c r="H13" s="182"/>
      <c r="I13" s="182"/>
      <c r="J13" s="182"/>
      <c r="K13" s="183"/>
    </row>
    <row r="14" spans="1:11" ht="35.1" customHeight="1" x14ac:dyDescent="0.2">
      <c r="A14" s="79"/>
      <c r="B14" s="106" t="s">
        <v>51</v>
      </c>
      <c r="C14" s="107">
        <v>406000</v>
      </c>
      <c r="D14" s="108">
        <v>15</v>
      </c>
      <c r="E14" s="181" t="s">
        <v>50</v>
      </c>
      <c r="F14" s="182"/>
      <c r="G14" s="182"/>
      <c r="H14" s="182"/>
      <c r="I14" s="182"/>
      <c r="J14" s="182"/>
      <c r="K14" s="183"/>
    </row>
    <row r="15" spans="1:11" ht="35.1" customHeight="1" x14ac:dyDescent="0.2">
      <c r="A15" s="79"/>
      <c r="B15" s="106" t="s">
        <v>52</v>
      </c>
      <c r="C15" s="107">
        <v>406000</v>
      </c>
      <c r="D15" s="108">
        <v>0</v>
      </c>
      <c r="E15" s="181" t="s">
        <v>50</v>
      </c>
      <c r="F15" s="182"/>
      <c r="G15" s="182"/>
      <c r="H15" s="182"/>
      <c r="I15" s="182"/>
      <c r="J15" s="182"/>
      <c r="K15" s="183"/>
    </row>
    <row r="16" spans="1:11" ht="35.1" customHeight="1" x14ac:dyDescent="0.2">
      <c r="A16" s="79"/>
      <c r="B16" s="112" t="s">
        <v>53</v>
      </c>
      <c r="C16" s="107">
        <v>406000</v>
      </c>
      <c r="D16" s="108">
        <v>0</v>
      </c>
      <c r="E16" s="181" t="s">
        <v>50</v>
      </c>
      <c r="F16" s="182"/>
      <c r="G16" s="182"/>
      <c r="H16" s="182"/>
      <c r="I16" s="182"/>
      <c r="J16" s="182"/>
      <c r="K16" s="183"/>
    </row>
    <row r="17" spans="1:35" ht="35.1" customHeight="1" thickBot="1" x14ac:dyDescent="0.25">
      <c r="A17" s="94"/>
      <c r="B17" s="113" t="s">
        <v>54</v>
      </c>
      <c r="C17" s="114">
        <v>406000</v>
      </c>
      <c r="D17" s="115">
        <v>0</v>
      </c>
      <c r="E17" s="181" t="s">
        <v>50</v>
      </c>
      <c r="F17" s="182"/>
      <c r="G17" s="182"/>
      <c r="H17" s="182"/>
      <c r="I17" s="182"/>
      <c r="J17" s="182"/>
      <c r="K17" s="183"/>
    </row>
    <row r="18" spans="1:35" ht="53.25" customHeight="1" x14ac:dyDescent="0.2">
      <c r="A18" s="78" t="s">
        <v>21</v>
      </c>
      <c r="B18" s="194" t="s">
        <v>25</v>
      </c>
      <c r="C18" s="85">
        <v>159600</v>
      </c>
      <c r="D18" s="86">
        <v>20</v>
      </c>
      <c r="E18" s="90"/>
      <c r="F18" s="184">
        <v>156609</v>
      </c>
      <c r="G18" s="87">
        <v>60</v>
      </c>
      <c r="H18" s="91">
        <v>80</v>
      </c>
      <c r="I18" s="88">
        <v>1</v>
      </c>
      <c r="J18" s="89">
        <v>0.1102514506769826</v>
      </c>
      <c r="K18" s="92">
        <v>8.820116054158607</v>
      </c>
    </row>
    <row r="19" spans="1:35" s="186" customFormat="1" ht="35.1" customHeight="1" x14ac:dyDescent="0.2">
      <c r="A19" s="79"/>
      <c r="B19" s="112" t="s">
        <v>51</v>
      </c>
      <c r="C19" s="107">
        <v>159600</v>
      </c>
      <c r="D19" s="188">
        <v>0</v>
      </c>
      <c r="E19" s="181" t="s">
        <v>50</v>
      </c>
      <c r="F19" s="182"/>
      <c r="G19" s="182"/>
      <c r="H19" s="182"/>
      <c r="I19" s="182"/>
      <c r="J19" s="182"/>
      <c r="K19" s="183"/>
      <c r="L19" s="187"/>
      <c r="M19" s="187"/>
      <c r="N19" s="187"/>
      <c r="O19" s="187"/>
      <c r="P19" s="187"/>
      <c r="Q19" s="187"/>
      <c r="R19" s="187"/>
      <c r="S19" s="187"/>
      <c r="T19" s="187"/>
      <c r="U19" s="187"/>
      <c r="V19" s="187"/>
      <c r="W19" s="187"/>
      <c r="X19" s="187"/>
      <c r="Y19" s="187"/>
      <c r="Z19" s="187"/>
      <c r="AA19" s="187"/>
      <c r="AB19" s="187"/>
      <c r="AC19" s="187"/>
      <c r="AD19" s="187"/>
      <c r="AE19" s="187"/>
      <c r="AF19" s="187"/>
      <c r="AG19" s="187"/>
      <c r="AH19" s="187"/>
      <c r="AI19" s="187"/>
    </row>
    <row r="20" spans="1:35" s="187" customFormat="1" ht="35.1" customHeight="1" x14ac:dyDescent="0.2">
      <c r="A20" s="79"/>
      <c r="B20" s="112" t="s">
        <v>52</v>
      </c>
      <c r="C20" s="107">
        <v>159600</v>
      </c>
      <c r="D20" s="121">
        <v>0</v>
      </c>
      <c r="E20" s="181" t="s">
        <v>50</v>
      </c>
      <c r="F20" s="182"/>
      <c r="G20" s="182"/>
      <c r="H20" s="182"/>
      <c r="I20" s="182"/>
      <c r="J20" s="182"/>
      <c r="K20" s="183"/>
    </row>
    <row r="21" spans="1:35" s="187" customFormat="1" ht="35.1" customHeight="1" x14ac:dyDescent="0.2">
      <c r="A21" s="79"/>
      <c r="B21" s="106" t="s">
        <v>26</v>
      </c>
      <c r="C21" s="120">
        <v>159600</v>
      </c>
      <c r="D21" s="108">
        <v>0</v>
      </c>
      <c r="E21" s="181" t="s">
        <v>50</v>
      </c>
      <c r="F21" s="182"/>
      <c r="G21" s="182"/>
      <c r="H21" s="182"/>
      <c r="I21" s="182"/>
      <c r="J21" s="182"/>
      <c r="K21" s="183"/>
    </row>
    <row r="22" spans="1:35" s="187" customFormat="1" ht="35.1" customHeight="1" thickBot="1" x14ac:dyDescent="0.25">
      <c r="A22" s="94"/>
      <c r="B22" s="123" t="s">
        <v>54</v>
      </c>
      <c r="C22" s="120">
        <v>159600</v>
      </c>
      <c r="D22" s="124">
        <v>0</v>
      </c>
      <c r="E22" s="181" t="s">
        <v>50</v>
      </c>
      <c r="F22" s="182"/>
      <c r="G22" s="182"/>
      <c r="H22" s="182"/>
      <c r="I22" s="182"/>
      <c r="J22" s="182"/>
      <c r="K22" s="183"/>
    </row>
    <row r="23" spans="1:35" ht="35.1" customHeight="1" x14ac:dyDescent="0.2">
      <c r="A23" s="78" t="s">
        <v>22</v>
      </c>
      <c r="B23" s="60" t="s">
        <v>26</v>
      </c>
      <c r="C23" s="16">
        <v>350000</v>
      </c>
      <c r="D23" s="45">
        <v>20</v>
      </c>
      <c r="E23" s="48"/>
      <c r="F23" s="31">
        <v>350000</v>
      </c>
      <c r="G23" s="17">
        <v>42.432195396402513</v>
      </c>
      <c r="H23" s="17">
        <v>62.432195396402513</v>
      </c>
      <c r="I23" s="30"/>
      <c r="J23" s="24">
        <v>0</v>
      </c>
      <c r="K23" s="25">
        <v>0</v>
      </c>
    </row>
    <row r="24" spans="1:35" ht="53.25" customHeight="1" x14ac:dyDescent="0.2">
      <c r="A24" s="79"/>
      <c r="B24" s="62" t="s">
        <v>31</v>
      </c>
      <c r="C24" s="95">
        <v>350000</v>
      </c>
      <c r="D24" s="96">
        <v>40</v>
      </c>
      <c r="E24" s="97">
        <v>0.03</v>
      </c>
      <c r="F24" s="185">
        <v>270730.88</v>
      </c>
      <c r="G24" s="81">
        <v>60</v>
      </c>
      <c r="H24" s="103">
        <v>100</v>
      </c>
      <c r="I24" s="82">
        <v>1</v>
      </c>
      <c r="J24" s="83">
        <v>0.24177949709864605</v>
      </c>
      <c r="K24" s="100">
        <v>24.177949709864606</v>
      </c>
    </row>
    <row r="25" spans="1:35" ht="34.5" customHeight="1" x14ac:dyDescent="0.2">
      <c r="A25" s="79"/>
      <c r="B25" s="125" t="s">
        <v>25</v>
      </c>
      <c r="C25" s="126">
        <v>350000</v>
      </c>
      <c r="D25" s="127">
        <v>15</v>
      </c>
      <c r="E25" s="181" t="s">
        <v>50</v>
      </c>
      <c r="F25" s="182"/>
      <c r="G25" s="182"/>
      <c r="H25" s="182"/>
      <c r="I25" s="182"/>
      <c r="J25" s="182"/>
      <c r="K25" s="183"/>
    </row>
    <row r="26" spans="1:35" ht="35.1" customHeight="1" x14ac:dyDescent="0.2">
      <c r="A26" s="79"/>
      <c r="B26" s="125" t="s">
        <v>55</v>
      </c>
      <c r="C26" s="126">
        <v>350000</v>
      </c>
      <c r="D26" s="127">
        <v>0</v>
      </c>
      <c r="E26" s="181" t="s">
        <v>50</v>
      </c>
      <c r="F26" s="182"/>
      <c r="G26" s="182"/>
      <c r="H26" s="182"/>
      <c r="I26" s="182"/>
      <c r="J26" s="182"/>
      <c r="K26" s="183"/>
    </row>
    <row r="27" spans="1:35" ht="35.1" customHeight="1" x14ac:dyDescent="0.2">
      <c r="A27" s="79"/>
      <c r="B27" s="125" t="s">
        <v>51</v>
      </c>
      <c r="C27" s="126">
        <v>350000</v>
      </c>
      <c r="D27" s="127">
        <v>0</v>
      </c>
      <c r="E27" s="181" t="s">
        <v>50</v>
      </c>
      <c r="F27" s="182"/>
      <c r="G27" s="182"/>
      <c r="H27" s="182"/>
      <c r="I27" s="182"/>
      <c r="J27" s="182"/>
      <c r="K27" s="183"/>
    </row>
    <row r="28" spans="1:35" ht="35.1" customHeight="1" x14ac:dyDescent="0.2">
      <c r="A28" s="79"/>
      <c r="B28" s="125" t="s">
        <v>52</v>
      </c>
      <c r="C28" s="126">
        <v>350000</v>
      </c>
      <c r="D28" s="127">
        <v>0</v>
      </c>
      <c r="E28" s="181" t="s">
        <v>50</v>
      </c>
      <c r="F28" s="182"/>
      <c r="G28" s="182"/>
      <c r="H28" s="182"/>
      <c r="I28" s="182"/>
      <c r="J28" s="182"/>
      <c r="K28" s="183"/>
    </row>
    <row r="29" spans="1:35" ht="35.1" customHeight="1" thickBot="1" x14ac:dyDescent="0.25">
      <c r="A29" s="94"/>
      <c r="B29" s="125" t="s">
        <v>54</v>
      </c>
      <c r="C29" s="126">
        <v>350000</v>
      </c>
      <c r="D29" s="127">
        <v>0</v>
      </c>
      <c r="E29" s="181" t="s">
        <v>50</v>
      </c>
      <c r="F29" s="182"/>
      <c r="G29" s="182"/>
      <c r="H29" s="182"/>
      <c r="I29" s="182"/>
      <c r="J29" s="182"/>
      <c r="K29" s="183"/>
    </row>
    <row r="30" spans="1:35" ht="35.1" customHeight="1" x14ac:dyDescent="0.2">
      <c r="A30" s="78" t="s">
        <v>23</v>
      </c>
      <c r="B30" s="60" t="s">
        <v>25</v>
      </c>
      <c r="C30" s="16">
        <v>196000</v>
      </c>
      <c r="D30" s="45">
        <v>36</v>
      </c>
      <c r="E30" s="48"/>
      <c r="F30" s="31">
        <v>196000</v>
      </c>
      <c r="G30" s="17">
        <v>47.083333333333343</v>
      </c>
      <c r="H30" s="17">
        <v>83.083333333333343</v>
      </c>
      <c r="I30" s="30"/>
      <c r="J30" s="24">
        <v>0</v>
      </c>
      <c r="K30" s="25">
        <v>0</v>
      </c>
    </row>
    <row r="31" spans="1:35" ht="52.5" customHeight="1" x14ac:dyDescent="0.2">
      <c r="A31" s="79"/>
      <c r="B31" s="62" t="s">
        <v>32</v>
      </c>
      <c r="C31" s="19">
        <v>196000</v>
      </c>
      <c r="D31" s="40">
        <v>40</v>
      </c>
      <c r="E31" s="43"/>
      <c r="F31" s="63">
        <v>161280</v>
      </c>
      <c r="G31" s="20">
        <v>60</v>
      </c>
      <c r="H31" s="18">
        <v>100</v>
      </c>
      <c r="I31" s="26">
        <v>1</v>
      </c>
      <c r="J31" s="27">
        <v>0.13539651837524178</v>
      </c>
      <c r="K31" s="28">
        <v>13.539651837524177</v>
      </c>
    </row>
    <row r="32" spans="1:35" ht="26.1" customHeight="1" x14ac:dyDescent="0.2">
      <c r="A32" s="79"/>
      <c r="B32" s="180" t="s">
        <v>26</v>
      </c>
      <c r="C32" s="95">
        <v>196000</v>
      </c>
      <c r="D32" s="96">
        <v>36</v>
      </c>
      <c r="E32" s="97"/>
      <c r="F32" s="98">
        <v>196000</v>
      </c>
      <c r="G32" s="81">
        <v>47.083333333333343</v>
      </c>
      <c r="H32" s="81">
        <v>83.083333333333343</v>
      </c>
      <c r="I32" s="82"/>
      <c r="J32" s="83"/>
      <c r="K32" s="100"/>
    </row>
    <row r="33" spans="1:11" ht="33.75" customHeight="1" x14ac:dyDescent="0.2">
      <c r="A33" s="79"/>
      <c r="B33" s="125" t="s">
        <v>52</v>
      </c>
      <c r="C33" s="126">
        <v>196000</v>
      </c>
      <c r="D33" s="127">
        <v>0</v>
      </c>
      <c r="E33" s="181" t="s">
        <v>50</v>
      </c>
      <c r="F33" s="182"/>
      <c r="G33" s="182"/>
      <c r="H33" s="182"/>
      <c r="I33" s="182"/>
      <c r="J33" s="182"/>
      <c r="K33" s="183"/>
    </row>
    <row r="34" spans="1:11" ht="33.75" customHeight="1" thickBot="1" x14ac:dyDescent="0.25">
      <c r="A34" s="94"/>
      <c r="B34" s="125" t="s">
        <v>54</v>
      </c>
      <c r="C34" s="126">
        <v>196000</v>
      </c>
      <c r="D34" s="127">
        <v>0</v>
      </c>
      <c r="E34" s="181" t="s">
        <v>50</v>
      </c>
      <c r="F34" s="182"/>
      <c r="G34" s="182"/>
      <c r="H34" s="182"/>
      <c r="I34" s="182"/>
      <c r="J34" s="182"/>
      <c r="K34" s="183"/>
    </row>
    <row r="35" spans="1:11" ht="30" customHeight="1" x14ac:dyDescent="0.2">
      <c r="A35" s="78" t="s">
        <v>24</v>
      </c>
      <c r="B35" s="66" t="s">
        <v>25</v>
      </c>
      <c r="C35" s="16">
        <v>336000</v>
      </c>
      <c r="D35" s="45">
        <v>20</v>
      </c>
      <c r="E35" s="48"/>
      <c r="F35" s="31">
        <v>290372</v>
      </c>
      <c r="G35" s="17">
        <v>45.925510204081633</v>
      </c>
      <c r="H35" s="17">
        <v>65.925510204081633</v>
      </c>
      <c r="I35" s="30"/>
      <c r="J35" s="24">
        <v>0</v>
      </c>
      <c r="K35" s="25">
        <v>0</v>
      </c>
    </row>
    <row r="36" spans="1:11" ht="27.6" customHeight="1" x14ac:dyDescent="0.2">
      <c r="A36" s="79"/>
      <c r="B36" s="35" t="s">
        <v>26</v>
      </c>
      <c r="C36" s="19">
        <v>336000</v>
      </c>
      <c r="D36" s="40">
        <v>22</v>
      </c>
      <c r="E36" s="43"/>
      <c r="F36" s="32">
        <v>336000</v>
      </c>
      <c r="G36" s="20">
        <v>34.285714285714285</v>
      </c>
      <c r="H36" s="20">
        <v>56.285714285714285</v>
      </c>
      <c r="I36" s="26"/>
      <c r="J36" s="27"/>
      <c r="K36" s="28"/>
    </row>
    <row r="37" spans="1:11" ht="53.25" customHeight="1" x14ac:dyDescent="0.2">
      <c r="A37" s="79"/>
      <c r="B37" s="189" t="s">
        <v>29</v>
      </c>
      <c r="C37" s="19">
        <v>336000</v>
      </c>
      <c r="D37" s="40">
        <v>35</v>
      </c>
      <c r="E37" s="43"/>
      <c r="F37" s="63">
        <v>235200</v>
      </c>
      <c r="G37" s="20">
        <v>60</v>
      </c>
      <c r="H37" s="18">
        <v>95</v>
      </c>
      <c r="I37" s="190">
        <v>1</v>
      </c>
      <c r="J37" s="27">
        <v>0.23210831721470018</v>
      </c>
      <c r="K37" s="28">
        <v>22.050290135396516</v>
      </c>
    </row>
    <row r="38" spans="1:11" ht="30" customHeight="1" x14ac:dyDescent="0.2">
      <c r="A38" s="79"/>
      <c r="B38" s="128" t="s">
        <v>51</v>
      </c>
      <c r="C38" s="126">
        <v>336000</v>
      </c>
      <c r="D38" s="127">
        <v>15</v>
      </c>
      <c r="E38" s="181" t="s">
        <v>50</v>
      </c>
      <c r="F38" s="182"/>
      <c r="G38" s="182"/>
      <c r="H38" s="182"/>
      <c r="I38" s="182"/>
      <c r="J38" s="182"/>
      <c r="K38" s="183"/>
    </row>
    <row r="39" spans="1:11" ht="30" customHeight="1" x14ac:dyDescent="0.2">
      <c r="A39" s="79"/>
      <c r="B39" s="128" t="s">
        <v>52</v>
      </c>
      <c r="C39" s="126">
        <v>336000</v>
      </c>
      <c r="D39" s="127">
        <v>0</v>
      </c>
      <c r="E39" s="181" t="s">
        <v>50</v>
      </c>
      <c r="F39" s="182"/>
      <c r="G39" s="182"/>
      <c r="H39" s="182"/>
      <c r="I39" s="182"/>
      <c r="J39" s="182"/>
      <c r="K39" s="183"/>
    </row>
    <row r="40" spans="1:11" ht="30" customHeight="1" x14ac:dyDescent="0.2">
      <c r="A40" s="79"/>
      <c r="B40" s="128" t="s">
        <v>56</v>
      </c>
      <c r="C40" s="126">
        <v>336000</v>
      </c>
      <c r="D40" s="127">
        <v>15</v>
      </c>
      <c r="E40" s="181" t="s">
        <v>50</v>
      </c>
      <c r="F40" s="182"/>
      <c r="G40" s="182"/>
      <c r="H40" s="182"/>
      <c r="I40" s="182"/>
      <c r="J40" s="182"/>
      <c r="K40" s="183"/>
    </row>
    <row r="41" spans="1:11" ht="30" customHeight="1" thickBot="1" x14ac:dyDescent="0.25">
      <c r="A41" s="94"/>
      <c r="B41" s="129" t="s">
        <v>54</v>
      </c>
      <c r="C41" s="114">
        <v>336000</v>
      </c>
      <c r="D41" s="130">
        <v>15</v>
      </c>
      <c r="E41" s="181" t="s">
        <v>50</v>
      </c>
      <c r="F41" s="182"/>
      <c r="G41" s="182"/>
      <c r="H41" s="182"/>
      <c r="I41" s="182"/>
      <c r="J41" s="182"/>
      <c r="K41" s="183"/>
    </row>
    <row r="42" spans="1:11" ht="54.75" thickBot="1" x14ac:dyDescent="0.25">
      <c r="A42" s="9"/>
      <c r="B42" s="53" t="s">
        <v>13</v>
      </c>
      <c r="C42" s="51">
        <f>+C9+C18+C23+C30+C35</f>
        <v>1447600</v>
      </c>
      <c r="D42" s="10"/>
      <c r="E42" s="10"/>
      <c r="F42" s="10"/>
      <c r="G42" s="10"/>
      <c r="H42" s="10"/>
      <c r="I42" s="10"/>
      <c r="J42" s="33" t="s">
        <v>14</v>
      </c>
      <c r="K42" s="34">
        <v>93.571578108999887</v>
      </c>
    </row>
    <row r="43" spans="1:11" x14ac:dyDescent="0.2">
      <c r="A43" s="36"/>
      <c r="B43" s="36"/>
      <c r="C43" s="36"/>
      <c r="D43" s="36"/>
      <c r="E43" s="36"/>
      <c r="F43" s="36"/>
    </row>
    <row r="46" spans="1:11" ht="14.25" x14ac:dyDescent="0.2">
      <c r="A46" s="1" t="s">
        <v>2</v>
      </c>
      <c r="B46" s="10"/>
      <c r="C46" s="10"/>
      <c r="D46" s="10"/>
      <c r="E46" s="10"/>
      <c r="F46" s="10"/>
    </row>
    <row r="47" spans="1:11" ht="14.25" x14ac:dyDescent="0.2">
      <c r="A47" s="1" t="s">
        <v>57</v>
      </c>
      <c r="B47" s="10"/>
      <c r="C47" s="10"/>
      <c r="D47" s="10"/>
      <c r="E47" s="10"/>
      <c r="F47" s="10"/>
    </row>
    <row r="48" spans="1:11" ht="15" x14ac:dyDescent="0.2">
      <c r="A48" s="9"/>
      <c r="B48" s="10"/>
      <c r="C48" s="10"/>
      <c r="D48" s="10"/>
      <c r="E48" s="10"/>
      <c r="F48" s="10"/>
    </row>
  </sheetData>
  <mergeCells count="29">
    <mergeCell ref="E29:K29"/>
    <mergeCell ref="E33:K33"/>
    <mergeCell ref="E34:K34"/>
    <mergeCell ref="A35:A41"/>
    <mergeCell ref="E38:K38"/>
    <mergeCell ref="E39:K39"/>
    <mergeCell ref="E40:K40"/>
    <mergeCell ref="E41:K41"/>
    <mergeCell ref="A23:A29"/>
    <mergeCell ref="A30:A34"/>
    <mergeCell ref="E25:K25"/>
    <mergeCell ref="E26:K26"/>
    <mergeCell ref="E27:K27"/>
    <mergeCell ref="E28:K28"/>
    <mergeCell ref="A18:A22"/>
    <mergeCell ref="E19:K19"/>
    <mergeCell ref="E20:K20"/>
    <mergeCell ref="E21:K21"/>
    <mergeCell ref="E22:K22"/>
    <mergeCell ref="A2:E2"/>
    <mergeCell ref="A3:E3"/>
    <mergeCell ref="A4:E4"/>
    <mergeCell ref="E7:K7"/>
    <mergeCell ref="A9:A17"/>
    <mergeCell ref="E13:K13"/>
    <mergeCell ref="E14:K14"/>
    <mergeCell ref="E15:K15"/>
    <mergeCell ref="E16:K16"/>
    <mergeCell ref="E17:K17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D48"/>
  <sheetViews>
    <sheetView showGridLines="0" showZeros="0" zoomScale="70" zoomScaleNormal="70" workbookViewId="0">
      <selection activeCell="T41" sqref="T41"/>
    </sheetView>
  </sheetViews>
  <sheetFormatPr baseColWidth="10" defaultColWidth="11.42578125" defaultRowHeight="15" x14ac:dyDescent="0.2"/>
  <cols>
    <col min="1" max="1" width="23.42578125" style="9" customWidth="1"/>
    <col min="2" max="2" width="45.5703125" style="10" bestFit="1" customWidth="1"/>
    <col min="3" max="3" width="25.140625" style="10" customWidth="1"/>
    <col min="4" max="4" width="17" style="10" customWidth="1"/>
    <col min="5" max="17" width="16.7109375" style="10" customWidth="1"/>
    <col min="18" max="16384" width="11.42578125" style="10"/>
  </cols>
  <sheetData>
    <row r="1" spans="1:22" x14ac:dyDescent="0.2">
      <c r="T1" s="12" t="s">
        <v>7</v>
      </c>
    </row>
    <row r="2" spans="1:22" s="3" customFormat="1" ht="48" customHeight="1" x14ac:dyDescent="0.15">
      <c r="A2" s="2"/>
      <c r="D2" s="4"/>
      <c r="E2" s="4"/>
      <c r="F2" s="4"/>
      <c r="G2" s="4"/>
      <c r="H2" s="5"/>
      <c r="M2" s="11"/>
      <c r="T2" s="13" t="s">
        <v>19</v>
      </c>
      <c r="U2" s="14">
        <v>60</v>
      </c>
    </row>
    <row r="3" spans="1:22" s="3" customFormat="1" ht="22.5" customHeight="1" x14ac:dyDescent="0.15">
      <c r="A3" s="77" t="s">
        <v>30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T3" s="22" t="s">
        <v>9</v>
      </c>
    </row>
    <row r="4" spans="1:22" s="3" customFormat="1" ht="22.5" customHeight="1" x14ac:dyDescent="0.15">
      <c r="A4" s="77" t="s">
        <v>49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</row>
    <row r="5" spans="1:22" s="3" customFormat="1" ht="24.6" customHeight="1" x14ac:dyDescent="0.15">
      <c r="A5" s="77" t="s">
        <v>3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</row>
    <row r="6" spans="1:22" s="3" customFormat="1" ht="24.6" customHeight="1" thickBot="1" x14ac:dyDescent="0.2">
      <c r="A6" s="21"/>
      <c r="B6" s="21"/>
      <c r="C6" s="21"/>
      <c r="D6" s="21"/>
      <c r="E6" s="21"/>
      <c r="F6" s="21"/>
      <c r="G6" s="21"/>
      <c r="H6" s="4"/>
    </row>
    <row r="7" spans="1:22" s="3" customFormat="1" ht="24.75" customHeight="1" thickBot="1" x14ac:dyDescent="0.3">
      <c r="A7" s="2"/>
      <c r="B7" s="6"/>
      <c r="C7" s="7"/>
      <c r="D7" s="7"/>
      <c r="E7" s="74" t="s">
        <v>15</v>
      </c>
      <c r="F7" s="75"/>
      <c r="G7" s="75"/>
      <c r="H7" s="75"/>
      <c r="I7" s="75"/>
      <c r="J7" s="76"/>
      <c r="K7" s="70" t="s">
        <v>46</v>
      </c>
      <c r="L7" s="71"/>
      <c r="M7" s="71"/>
      <c r="N7" s="71"/>
      <c r="O7" s="71"/>
      <c r="P7" s="71"/>
      <c r="Q7" s="72"/>
    </row>
    <row r="8" spans="1:22" s="8" customFormat="1" ht="60.75" thickBot="1" x14ac:dyDescent="0.25">
      <c r="A8" s="15" t="s">
        <v>4</v>
      </c>
      <c r="B8" s="37" t="s">
        <v>5</v>
      </c>
      <c r="C8" s="38" t="s">
        <v>6</v>
      </c>
      <c r="D8" s="39" t="s">
        <v>0</v>
      </c>
      <c r="E8" s="37" t="s">
        <v>18</v>
      </c>
      <c r="F8" s="38" t="s">
        <v>1</v>
      </c>
      <c r="G8" s="38" t="s">
        <v>8</v>
      </c>
      <c r="H8" s="38" t="s">
        <v>10</v>
      </c>
      <c r="I8" s="38" t="s">
        <v>11</v>
      </c>
      <c r="J8" s="39" t="s">
        <v>12</v>
      </c>
      <c r="K8" s="37" t="s">
        <v>16</v>
      </c>
      <c r="L8" s="37" t="s">
        <v>18</v>
      </c>
      <c r="M8" s="38" t="s">
        <v>1</v>
      </c>
      <c r="N8" s="38" t="s">
        <v>17</v>
      </c>
      <c r="O8" s="38" t="s">
        <v>10</v>
      </c>
      <c r="P8" s="38" t="s">
        <v>11</v>
      </c>
      <c r="Q8" s="39" t="s">
        <v>12</v>
      </c>
    </row>
    <row r="9" spans="1:22" s="3" customFormat="1" ht="35.1" customHeight="1" x14ac:dyDescent="0.2">
      <c r="A9" s="78" t="s">
        <v>20</v>
      </c>
      <c r="B9" s="44" t="s">
        <v>28</v>
      </c>
      <c r="C9" s="16">
        <v>406000</v>
      </c>
      <c r="D9" s="45">
        <v>20</v>
      </c>
      <c r="E9" s="46">
        <v>276080</v>
      </c>
      <c r="F9" s="17">
        <f>$U$2*(2-E9/MIN(E$9:E$12))</f>
        <v>60</v>
      </c>
      <c r="G9" s="17">
        <f>D9+F9</f>
        <v>80</v>
      </c>
      <c r="H9" s="23"/>
      <c r="I9" s="24">
        <f>+$C9/$C$42*H9</f>
        <v>0</v>
      </c>
      <c r="J9" s="47">
        <f t="shared" ref="J9:J12" si="0">+G9*I9</f>
        <v>0</v>
      </c>
      <c r="K9" s="48"/>
      <c r="L9" s="31">
        <f>+$E9*(1-K9)</f>
        <v>276080</v>
      </c>
      <c r="M9" s="17">
        <f>$U$2*(2-L9/MIN(L$9:L$12))</f>
        <v>60</v>
      </c>
      <c r="N9" s="17">
        <f>$D9+M9</f>
        <v>80</v>
      </c>
      <c r="O9" s="23"/>
      <c r="P9" s="24"/>
      <c r="Q9" s="25"/>
      <c r="T9" s="64"/>
      <c r="U9" s="65"/>
    </row>
    <row r="10" spans="1:22" s="3" customFormat="1" ht="35.1" customHeight="1" x14ac:dyDescent="0.15">
      <c r="A10" s="79"/>
      <c r="B10" s="49" t="s">
        <v>26</v>
      </c>
      <c r="C10" s="19">
        <v>406000</v>
      </c>
      <c r="D10" s="40">
        <v>40</v>
      </c>
      <c r="E10" s="32">
        <v>406000</v>
      </c>
      <c r="F10" s="20">
        <f>$U$2*(2-E10/MIN(E$9:E$12))</f>
        <v>31.764705882352935</v>
      </c>
      <c r="G10" s="20">
        <f>D10+F10</f>
        <v>71.764705882352928</v>
      </c>
      <c r="H10" s="26"/>
      <c r="I10" s="27"/>
      <c r="J10" s="42">
        <f t="shared" si="0"/>
        <v>0</v>
      </c>
      <c r="K10" s="43"/>
      <c r="L10" s="32">
        <f>+$E10*(1-K10)</f>
        <v>406000</v>
      </c>
      <c r="M10" s="20">
        <f t="shared" ref="M10:M12" si="1">$U$2*(2-L10/MIN(L$9:L$12))</f>
        <v>31.764705882352935</v>
      </c>
      <c r="N10" s="20">
        <f>$D10+M10</f>
        <v>71.764705882352928</v>
      </c>
      <c r="O10" s="29"/>
      <c r="P10" s="27">
        <f>+$C10/$C$42*O10</f>
        <v>0</v>
      </c>
      <c r="Q10" s="28">
        <f t="shared" ref="Q10" si="2">+N10*P10</f>
        <v>0</v>
      </c>
    </row>
    <row r="11" spans="1:22" s="3" customFormat="1" ht="35.1" customHeight="1" x14ac:dyDescent="0.15">
      <c r="A11" s="79"/>
      <c r="B11" s="49" t="s">
        <v>27</v>
      </c>
      <c r="C11" s="19">
        <v>406000</v>
      </c>
      <c r="D11" s="40">
        <v>35</v>
      </c>
      <c r="E11" s="41">
        <v>312704</v>
      </c>
      <c r="F11" s="20">
        <f>$U$2*(2-E11/MIN(E$9:E$12))</f>
        <v>52.040567951318451</v>
      </c>
      <c r="G11" s="20">
        <f>D11+F11</f>
        <v>87.040567951318451</v>
      </c>
      <c r="H11" s="26">
        <v>1</v>
      </c>
      <c r="I11" s="27">
        <f>+$C11/$C$42*H11</f>
        <v>0.28046421663442939</v>
      </c>
      <c r="J11" s="42">
        <f t="shared" si="0"/>
        <v>24.411764705882348</v>
      </c>
      <c r="K11" s="43">
        <v>0.03</v>
      </c>
      <c r="L11" s="32">
        <f>+$E11*(1-K11)</f>
        <v>303322.88</v>
      </c>
      <c r="M11" s="20">
        <f t="shared" si="1"/>
        <v>54.079350912778906</v>
      </c>
      <c r="N11" s="18">
        <f>$D11+M11</f>
        <v>89.079350912778906</v>
      </c>
      <c r="O11" s="26">
        <v>1</v>
      </c>
      <c r="P11" s="27">
        <f>+$C11/$C$42*O11</f>
        <v>0.28046421663442939</v>
      </c>
      <c r="Q11" s="28">
        <f t="shared" ref="Q11:Q37" si="3">+N11*P11</f>
        <v>24.983570372055979</v>
      </c>
    </row>
    <row r="12" spans="1:22" s="3" customFormat="1" ht="35.1" customHeight="1" x14ac:dyDescent="0.15">
      <c r="A12" s="79"/>
      <c r="B12" s="49" t="s">
        <v>29</v>
      </c>
      <c r="C12" s="19">
        <v>406000</v>
      </c>
      <c r="D12" s="40">
        <v>25</v>
      </c>
      <c r="E12" s="80">
        <v>291200</v>
      </c>
      <c r="F12" s="81">
        <f>$U$2*(2-E12/MIN(E$9:E$12))</f>
        <v>56.713995943204864</v>
      </c>
      <c r="G12" s="81">
        <f>D12+F12</f>
        <v>81.713995943204864</v>
      </c>
      <c r="H12" s="82"/>
      <c r="I12" s="83">
        <f>+$C12/$C$42*H12</f>
        <v>0</v>
      </c>
      <c r="J12" s="84">
        <f t="shared" si="0"/>
        <v>0</v>
      </c>
      <c r="K12" s="97"/>
      <c r="L12" s="98">
        <f>+$E12*(1-K12)</f>
        <v>291200</v>
      </c>
      <c r="M12" s="81">
        <f>$U$2*(2-L12/MIN(L$9:L$12))</f>
        <v>56.713995943204864</v>
      </c>
      <c r="N12" s="81">
        <f>$D12+M12</f>
        <v>81.713995943204864</v>
      </c>
      <c r="O12" s="105"/>
      <c r="P12" s="83">
        <f>+$C12/$C$42*O12</f>
        <v>0</v>
      </c>
      <c r="Q12" s="100">
        <f t="shared" si="3"/>
        <v>0</v>
      </c>
      <c r="T12" s="195"/>
      <c r="V12" s="195"/>
    </row>
    <row r="13" spans="1:22" s="3" customFormat="1" ht="35.1" customHeight="1" x14ac:dyDescent="0.15">
      <c r="A13" s="79"/>
      <c r="B13" s="106" t="s">
        <v>25</v>
      </c>
      <c r="C13" s="107">
        <v>406000</v>
      </c>
      <c r="D13" s="108">
        <v>0</v>
      </c>
      <c r="E13" s="109" t="s">
        <v>50</v>
      </c>
      <c r="F13" s="110"/>
      <c r="G13" s="110"/>
      <c r="H13" s="110"/>
      <c r="I13" s="110"/>
      <c r="J13" s="111"/>
      <c r="K13" s="131"/>
      <c r="L13" s="132"/>
      <c r="M13" s="133"/>
      <c r="N13" s="133"/>
      <c r="O13" s="134"/>
      <c r="P13" s="135"/>
      <c r="Q13" s="136"/>
    </row>
    <row r="14" spans="1:22" s="3" customFormat="1" ht="35.1" customHeight="1" x14ac:dyDescent="0.15">
      <c r="A14" s="79"/>
      <c r="B14" s="106" t="s">
        <v>51</v>
      </c>
      <c r="C14" s="107">
        <v>406000</v>
      </c>
      <c r="D14" s="108">
        <v>15</v>
      </c>
      <c r="E14" s="109" t="s">
        <v>50</v>
      </c>
      <c r="F14" s="110"/>
      <c r="G14" s="110"/>
      <c r="H14" s="110"/>
      <c r="I14" s="110"/>
      <c r="J14" s="111"/>
      <c r="K14" s="137"/>
      <c r="L14" s="137"/>
      <c r="M14" s="138"/>
      <c r="N14" s="138"/>
      <c r="O14" s="139"/>
      <c r="P14" s="140"/>
      <c r="Q14" s="141"/>
    </row>
    <row r="15" spans="1:22" s="3" customFormat="1" ht="35.1" customHeight="1" x14ac:dyDescent="0.15">
      <c r="A15" s="79"/>
      <c r="B15" s="106" t="s">
        <v>52</v>
      </c>
      <c r="C15" s="107">
        <v>406000</v>
      </c>
      <c r="D15" s="108">
        <v>0</v>
      </c>
      <c r="E15" s="109" t="s">
        <v>50</v>
      </c>
      <c r="F15" s="110"/>
      <c r="G15" s="110"/>
      <c r="H15" s="110"/>
      <c r="I15" s="110"/>
      <c r="J15" s="111"/>
      <c r="K15" s="137"/>
      <c r="L15" s="137"/>
      <c r="M15" s="138"/>
      <c r="N15" s="138"/>
      <c r="O15" s="139"/>
      <c r="P15" s="140"/>
      <c r="Q15" s="141"/>
    </row>
    <row r="16" spans="1:22" s="3" customFormat="1" ht="35.1" customHeight="1" x14ac:dyDescent="0.15">
      <c r="A16" s="68"/>
      <c r="B16" s="112" t="s">
        <v>53</v>
      </c>
      <c r="C16" s="107">
        <v>406000</v>
      </c>
      <c r="D16" s="108">
        <v>0</v>
      </c>
      <c r="E16" s="109" t="s">
        <v>50</v>
      </c>
      <c r="F16" s="110"/>
      <c r="G16" s="110"/>
      <c r="H16" s="110"/>
      <c r="I16" s="110"/>
      <c r="J16" s="111"/>
      <c r="K16" s="137"/>
      <c r="L16" s="137"/>
      <c r="M16" s="138"/>
      <c r="N16" s="138"/>
      <c r="O16" s="139"/>
      <c r="P16" s="140"/>
      <c r="Q16" s="141"/>
    </row>
    <row r="17" spans="1:56" s="3" customFormat="1" ht="35.1" customHeight="1" thickBot="1" x14ac:dyDescent="0.2">
      <c r="A17" s="68"/>
      <c r="B17" s="113" t="s">
        <v>54</v>
      </c>
      <c r="C17" s="114">
        <v>406000</v>
      </c>
      <c r="D17" s="115">
        <v>0</v>
      </c>
      <c r="E17" s="116" t="s">
        <v>50</v>
      </c>
      <c r="F17" s="117"/>
      <c r="G17" s="117"/>
      <c r="H17" s="117"/>
      <c r="I17" s="117"/>
      <c r="J17" s="118"/>
      <c r="K17" s="142"/>
      <c r="L17" s="143"/>
      <c r="M17" s="144"/>
      <c r="N17" s="144"/>
      <c r="O17" s="145"/>
      <c r="P17" s="146"/>
      <c r="Q17" s="147"/>
    </row>
    <row r="18" spans="1:56" s="3" customFormat="1" ht="34.5" customHeight="1" x14ac:dyDescent="0.15">
      <c r="A18" s="78" t="s">
        <v>21</v>
      </c>
      <c r="B18" s="44" t="s">
        <v>25</v>
      </c>
      <c r="C18" s="16">
        <v>159600</v>
      </c>
      <c r="D18" s="45">
        <v>20</v>
      </c>
      <c r="E18" s="46">
        <v>156609</v>
      </c>
      <c r="F18" s="17">
        <f>$U$2*(2-E18/MIN(E$18:E$18))</f>
        <v>60</v>
      </c>
      <c r="G18" s="17">
        <f t="shared" ref="G18:G23" si="4">D18+F18</f>
        <v>80</v>
      </c>
      <c r="H18" s="23">
        <v>1</v>
      </c>
      <c r="I18" s="24">
        <f>+$C18/$C$42*H18</f>
        <v>0.1102514506769826</v>
      </c>
      <c r="J18" s="47">
        <f t="shared" ref="J18:J23" si="5">+G18*I18</f>
        <v>8.820116054158607</v>
      </c>
      <c r="K18" s="48"/>
      <c r="L18" s="31">
        <f t="shared" ref="L18:L23" si="6">+$E18*(1-K18)</f>
        <v>156609</v>
      </c>
      <c r="M18" s="17">
        <f>$U$2*(2-L18/MIN(L$18:L$18))</f>
        <v>60</v>
      </c>
      <c r="N18" s="93">
        <f t="shared" ref="N18:N23" si="7">$D18+M18</f>
        <v>80</v>
      </c>
      <c r="O18" s="23">
        <v>1</v>
      </c>
      <c r="P18" s="24">
        <f>+$C18/$C$42*O18</f>
        <v>0.1102514506769826</v>
      </c>
      <c r="Q18" s="25">
        <f t="shared" ref="Q18:Q23" si="8">+N18*P18</f>
        <v>8.820116054158607</v>
      </c>
    </row>
    <row r="19" spans="1:56" s="3" customFormat="1" ht="34.5" customHeight="1" x14ac:dyDescent="0.15">
      <c r="A19" s="79"/>
      <c r="B19" s="112" t="s">
        <v>51</v>
      </c>
      <c r="C19" s="107">
        <v>159600</v>
      </c>
      <c r="D19" s="119">
        <v>0</v>
      </c>
      <c r="E19" s="109" t="s">
        <v>50</v>
      </c>
      <c r="F19" s="110"/>
      <c r="G19" s="110"/>
      <c r="H19" s="110"/>
      <c r="I19" s="110"/>
      <c r="J19" s="111"/>
      <c r="K19" s="148"/>
      <c r="L19" s="149"/>
      <c r="M19" s="150"/>
      <c r="N19" s="151"/>
      <c r="O19" s="152"/>
      <c r="P19" s="153"/>
      <c r="Q19" s="154"/>
    </row>
    <row r="20" spans="1:56" s="3" customFormat="1" ht="34.5" customHeight="1" thickBot="1" x14ac:dyDescent="0.2">
      <c r="A20" s="79"/>
      <c r="B20" s="112" t="s">
        <v>52</v>
      </c>
      <c r="C20" s="120">
        <v>159600</v>
      </c>
      <c r="D20" s="121">
        <v>0</v>
      </c>
      <c r="E20" s="109" t="s">
        <v>50</v>
      </c>
      <c r="F20" s="110"/>
      <c r="G20" s="110"/>
      <c r="H20" s="110"/>
      <c r="I20" s="110"/>
      <c r="J20" s="111"/>
      <c r="K20" s="148"/>
      <c r="L20" s="149"/>
      <c r="M20" s="150"/>
      <c r="N20" s="151"/>
      <c r="O20" s="152"/>
      <c r="P20" s="153"/>
      <c r="Q20" s="154"/>
    </row>
    <row r="21" spans="1:56" s="3" customFormat="1" ht="34.5" customHeight="1" x14ac:dyDescent="0.15">
      <c r="A21" s="79"/>
      <c r="B21" s="106" t="s">
        <v>26</v>
      </c>
      <c r="C21" s="122">
        <v>159600</v>
      </c>
      <c r="D21" s="108">
        <v>0</v>
      </c>
      <c r="E21" s="109" t="s">
        <v>50</v>
      </c>
      <c r="F21" s="110"/>
      <c r="G21" s="110"/>
      <c r="H21" s="110"/>
      <c r="I21" s="110"/>
      <c r="J21" s="111"/>
      <c r="K21" s="155"/>
      <c r="L21" s="137"/>
      <c r="M21" s="138"/>
      <c r="N21" s="156"/>
      <c r="O21" s="157"/>
      <c r="P21" s="140"/>
      <c r="Q21" s="141"/>
    </row>
    <row r="22" spans="1:56" s="3" customFormat="1" ht="34.5" customHeight="1" thickBot="1" x14ac:dyDescent="0.2">
      <c r="A22" s="94"/>
      <c r="B22" s="123" t="s">
        <v>54</v>
      </c>
      <c r="C22" s="120">
        <v>159600</v>
      </c>
      <c r="D22" s="124">
        <v>0</v>
      </c>
      <c r="E22" s="109" t="s">
        <v>50</v>
      </c>
      <c r="F22" s="110"/>
      <c r="G22" s="110"/>
      <c r="H22" s="110"/>
      <c r="I22" s="110"/>
      <c r="J22" s="111"/>
      <c r="K22" s="158"/>
      <c r="L22" s="159"/>
      <c r="M22" s="160"/>
      <c r="N22" s="161"/>
      <c r="O22" s="162"/>
      <c r="P22" s="163"/>
      <c r="Q22" s="164"/>
    </row>
    <row r="23" spans="1:56" s="3" customFormat="1" ht="34.5" customHeight="1" x14ac:dyDescent="0.15">
      <c r="A23" s="78" t="s">
        <v>22</v>
      </c>
      <c r="B23" s="52" t="s">
        <v>26</v>
      </c>
      <c r="C23" s="16">
        <v>350000</v>
      </c>
      <c r="D23" s="45">
        <v>20</v>
      </c>
      <c r="E23" s="46">
        <v>350000</v>
      </c>
      <c r="F23" s="17">
        <f>$U$2*(2-E23/MIN(E$23:E$24))</f>
        <v>44.759229534510432</v>
      </c>
      <c r="G23" s="17">
        <f t="shared" si="4"/>
        <v>64.759229534510439</v>
      </c>
      <c r="H23" s="23"/>
      <c r="I23" s="24">
        <f>+$C23/$C$42*H23</f>
        <v>0</v>
      </c>
      <c r="J23" s="47">
        <f t="shared" si="5"/>
        <v>0</v>
      </c>
      <c r="K23" s="48"/>
      <c r="L23" s="31">
        <f t="shared" si="6"/>
        <v>350000</v>
      </c>
      <c r="M23" s="17">
        <f>$U$2*(2-L23/MIN(L$23:L$24))</f>
        <v>42.432195396402513</v>
      </c>
      <c r="N23" s="17">
        <f t="shared" si="7"/>
        <v>62.432195396402513</v>
      </c>
      <c r="O23" s="30"/>
      <c r="P23" s="24">
        <f>+$C23/$C$42*O23</f>
        <v>0</v>
      </c>
      <c r="Q23" s="25">
        <f t="shared" si="8"/>
        <v>0</v>
      </c>
    </row>
    <row r="24" spans="1:56" s="3" customFormat="1" ht="34.5" customHeight="1" x14ac:dyDescent="0.15">
      <c r="A24" s="79"/>
      <c r="B24" s="50" t="s">
        <v>31</v>
      </c>
      <c r="C24" s="95">
        <v>350000</v>
      </c>
      <c r="D24" s="96">
        <v>40</v>
      </c>
      <c r="E24" s="80">
        <v>279104</v>
      </c>
      <c r="F24" s="81">
        <f>$U$2*(2-E24/MIN(E$23:E$24))</f>
        <v>60</v>
      </c>
      <c r="G24" s="81">
        <f t="shared" ref="G24" si="9">D24+F24</f>
        <v>100</v>
      </c>
      <c r="H24" s="82">
        <v>1</v>
      </c>
      <c r="I24" s="83">
        <f>+$C24/$C$42*H24</f>
        <v>0.24177949709864605</v>
      </c>
      <c r="J24" s="84">
        <f t="shared" ref="J24" si="10">+G24*I24</f>
        <v>24.177949709864606</v>
      </c>
      <c r="K24" s="97">
        <v>0.03</v>
      </c>
      <c r="L24" s="98">
        <f t="shared" ref="L24" si="11">+$E24*(1-K24)</f>
        <v>270730.88</v>
      </c>
      <c r="M24" s="81">
        <f>$U$2*(2-L24/MIN(L$23:L$24))</f>
        <v>60</v>
      </c>
      <c r="N24" s="99">
        <f t="shared" ref="N24" si="12">$D24+M24</f>
        <v>100</v>
      </c>
      <c r="O24" s="82">
        <v>1</v>
      </c>
      <c r="P24" s="83">
        <f>+$C24/$C$42*O24</f>
        <v>0.24177949709864605</v>
      </c>
      <c r="Q24" s="100">
        <f t="shared" ref="Q24" si="13">+N24*P24</f>
        <v>24.177949709864606</v>
      </c>
    </row>
    <row r="25" spans="1:56" s="3" customFormat="1" ht="34.5" customHeight="1" x14ac:dyDescent="0.15">
      <c r="A25" s="79"/>
      <c r="B25" s="125" t="s">
        <v>25</v>
      </c>
      <c r="C25" s="126">
        <v>350000</v>
      </c>
      <c r="D25" s="127">
        <v>15</v>
      </c>
      <c r="E25" s="109" t="s">
        <v>50</v>
      </c>
      <c r="F25" s="110"/>
      <c r="G25" s="110"/>
      <c r="H25" s="110"/>
      <c r="I25" s="110"/>
      <c r="J25" s="111"/>
      <c r="K25" s="165"/>
      <c r="L25" s="166"/>
      <c r="M25" s="167"/>
      <c r="N25" s="168"/>
      <c r="O25" s="169"/>
      <c r="P25" s="170"/>
      <c r="Q25" s="171"/>
    </row>
    <row r="26" spans="1:56" s="3" customFormat="1" ht="34.5" customHeight="1" x14ac:dyDescent="0.15">
      <c r="A26" s="79"/>
      <c r="B26" s="125" t="s">
        <v>55</v>
      </c>
      <c r="C26" s="126">
        <v>350000</v>
      </c>
      <c r="D26" s="127">
        <v>0</v>
      </c>
      <c r="E26" s="109" t="s">
        <v>50</v>
      </c>
      <c r="F26" s="110"/>
      <c r="G26" s="110"/>
      <c r="H26" s="110"/>
      <c r="I26" s="110"/>
      <c r="J26" s="111"/>
      <c r="K26" s="165"/>
      <c r="L26" s="166"/>
      <c r="M26" s="167"/>
      <c r="N26" s="168"/>
      <c r="O26" s="169"/>
      <c r="P26" s="170"/>
      <c r="Q26" s="171"/>
    </row>
    <row r="27" spans="1:56" s="3" customFormat="1" ht="34.5" customHeight="1" x14ac:dyDescent="0.15">
      <c r="A27" s="79"/>
      <c r="B27" s="125" t="s">
        <v>51</v>
      </c>
      <c r="C27" s="126">
        <v>350000</v>
      </c>
      <c r="D27" s="127">
        <v>0</v>
      </c>
      <c r="E27" s="109" t="s">
        <v>50</v>
      </c>
      <c r="F27" s="110"/>
      <c r="G27" s="110"/>
      <c r="H27" s="110"/>
      <c r="I27" s="110"/>
      <c r="J27" s="111"/>
      <c r="K27" s="165"/>
      <c r="L27" s="166"/>
      <c r="M27" s="167"/>
      <c r="N27" s="168"/>
      <c r="O27" s="169"/>
      <c r="P27" s="170"/>
      <c r="Q27" s="171"/>
    </row>
    <row r="28" spans="1:56" s="3" customFormat="1" ht="34.5" customHeight="1" x14ac:dyDescent="0.15">
      <c r="A28" s="79"/>
      <c r="B28" s="125" t="s">
        <v>52</v>
      </c>
      <c r="C28" s="126">
        <v>350000</v>
      </c>
      <c r="D28" s="127">
        <v>0</v>
      </c>
      <c r="E28" s="109" t="s">
        <v>50</v>
      </c>
      <c r="F28" s="110"/>
      <c r="G28" s="110"/>
      <c r="H28" s="110"/>
      <c r="I28" s="110"/>
      <c r="J28" s="111"/>
      <c r="K28" s="165"/>
      <c r="L28" s="166"/>
      <c r="M28" s="167"/>
      <c r="N28" s="168"/>
      <c r="O28" s="169"/>
      <c r="P28" s="170"/>
      <c r="Q28" s="171"/>
    </row>
    <row r="29" spans="1:56" s="101" customFormat="1" ht="34.5" customHeight="1" thickBot="1" x14ac:dyDescent="0.2">
      <c r="A29" s="94"/>
      <c r="B29" s="125" t="s">
        <v>54</v>
      </c>
      <c r="C29" s="126">
        <v>350000</v>
      </c>
      <c r="D29" s="127">
        <v>0</v>
      </c>
      <c r="E29" s="109" t="s">
        <v>50</v>
      </c>
      <c r="F29" s="110"/>
      <c r="G29" s="110"/>
      <c r="H29" s="110"/>
      <c r="I29" s="110"/>
      <c r="J29" s="111"/>
      <c r="K29" s="165"/>
      <c r="L29" s="166"/>
      <c r="M29" s="167"/>
      <c r="N29" s="168"/>
      <c r="O29" s="169"/>
      <c r="P29" s="170"/>
      <c r="Q29" s="171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</row>
    <row r="30" spans="1:56" s="3" customFormat="1" ht="34.5" customHeight="1" x14ac:dyDescent="0.15">
      <c r="A30" s="78" t="s">
        <v>23</v>
      </c>
      <c r="B30" s="52" t="s">
        <v>25</v>
      </c>
      <c r="C30" s="16">
        <v>196000</v>
      </c>
      <c r="D30" s="45">
        <v>36</v>
      </c>
      <c r="E30" s="46">
        <v>196000</v>
      </c>
      <c r="F30" s="17">
        <f>$U$2*(2-E30/MIN(E$30:E$32))</f>
        <v>47.083333333333343</v>
      </c>
      <c r="G30" s="17">
        <f t="shared" ref="G30:G37" si="14">D30+F30</f>
        <v>83.083333333333343</v>
      </c>
      <c r="H30" s="23"/>
      <c r="I30" s="24"/>
      <c r="J30" s="47"/>
      <c r="K30" s="48"/>
      <c r="L30" s="31">
        <f t="shared" ref="L30:L37" si="15">+$E30*(1-K30)</f>
        <v>196000</v>
      </c>
      <c r="M30" s="17">
        <f>$U$2*(2-L30/MIN(L$30:L$32))</f>
        <v>47.083333333333343</v>
      </c>
      <c r="N30" s="17">
        <f t="shared" ref="N30:N37" si="16">$D30+M30</f>
        <v>83.083333333333343</v>
      </c>
      <c r="O30" s="30"/>
      <c r="P30" s="24">
        <f>+$C30/$C$42*O30</f>
        <v>0</v>
      </c>
      <c r="Q30" s="25">
        <f t="shared" si="3"/>
        <v>0</v>
      </c>
    </row>
    <row r="31" spans="1:56" s="3" customFormat="1" ht="34.5" customHeight="1" x14ac:dyDescent="0.2">
      <c r="A31" s="79"/>
      <c r="B31" s="50" t="s">
        <v>32</v>
      </c>
      <c r="C31" s="19">
        <v>196000</v>
      </c>
      <c r="D31" s="40">
        <v>40</v>
      </c>
      <c r="E31" s="41">
        <v>161280</v>
      </c>
      <c r="F31" s="20">
        <f>$U$2*(2-E31/MIN(E$30:E$32))</f>
        <v>60</v>
      </c>
      <c r="G31" s="20">
        <f t="shared" si="14"/>
        <v>100</v>
      </c>
      <c r="H31" s="26">
        <v>1</v>
      </c>
      <c r="I31" s="27">
        <f>+$C31/$C$42*H31</f>
        <v>0.13539651837524178</v>
      </c>
      <c r="J31" s="42">
        <f t="shared" ref="J31" si="17">+G31*I31</f>
        <v>13.539651837524177</v>
      </c>
      <c r="K31" s="43"/>
      <c r="L31" s="32">
        <f t="shared" si="15"/>
        <v>161280</v>
      </c>
      <c r="M31" s="20">
        <f>$U$2*(2-L31/MIN(L$30:L$32))</f>
        <v>60</v>
      </c>
      <c r="N31" s="18">
        <f t="shared" si="16"/>
        <v>100</v>
      </c>
      <c r="O31" s="26">
        <v>1</v>
      </c>
      <c r="P31" s="27">
        <f>+$C31/$C$42*O31</f>
        <v>0.13539651837524178</v>
      </c>
      <c r="Q31" s="28">
        <f t="shared" si="3"/>
        <v>13.539651837524177</v>
      </c>
      <c r="T31" s="64"/>
      <c r="U31" s="65"/>
    </row>
    <row r="32" spans="1:56" s="3" customFormat="1" ht="34.5" customHeight="1" x14ac:dyDescent="0.15">
      <c r="A32" s="79"/>
      <c r="B32" s="50" t="s">
        <v>26</v>
      </c>
      <c r="C32" s="95">
        <v>196000</v>
      </c>
      <c r="D32" s="96">
        <v>36</v>
      </c>
      <c r="E32" s="80">
        <v>196000</v>
      </c>
      <c r="F32" s="81">
        <f>$U$2*(2-E32/MIN(E$30:E$32))</f>
        <v>47.083333333333343</v>
      </c>
      <c r="G32" s="81">
        <f t="shared" ref="G32" si="18">D32+F32</f>
        <v>83.083333333333343</v>
      </c>
      <c r="H32" s="82"/>
      <c r="I32" s="83"/>
      <c r="J32" s="84"/>
      <c r="K32" s="97"/>
      <c r="L32" s="98">
        <f t="shared" ref="L32" si="19">+$E32*(1-K32)</f>
        <v>196000</v>
      </c>
      <c r="M32" s="81">
        <f>$U$2*(2-L32/MIN(L$30:L$32))</f>
        <v>47.083333333333343</v>
      </c>
      <c r="N32" s="81">
        <f t="shared" ref="N32" si="20">$D32+M32</f>
        <v>83.083333333333343</v>
      </c>
      <c r="O32" s="82"/>
      <c r="P32" s="83"/>
      <c r="Q32" s="100"/>
      <c r="S32" s="195"/>
      <c r="U32" s="195"/>
    </row>
    <row r="33" spans="1:56" s="3" customFormat="1" ht="34.5" customHeight="1" x14ac:dyDescent="0.15">
      <c r="A33" s="79"/>
      <c r="B33" s="125" t="s">
        <v>52</v>
      </c>
      <c r="C33" s="126">
        <v>196000</v>
      </c>
      <c r="D33" s="127">
        <v>0</v>
      </c>
      <c r="E33" s="109" t="s">
        <v>50</v>
      </c>
      <c r="F33" s="110"/>
      <c r="G33" s="110"/>
      <c r="H33" s="110"/>
      <c r="I33" s="110"/>
      <c r="J33" s="111"/>
      <c r="K33" s="165"/>
      <c r="L33" s="166"/>
      <c r="M33" s="167"/>
      <c r="N33" s="167"/>
      <c r="O33" s="169"/>
      <c r="P33" s="170"/>
      <c r="Q33" s="171"/>
    </row>
    <row r="34" spans="1:56" s="101" customFormat="1" ht="34.5" customHeight="1" thickBot="1" x14ac:dyDescent="0.2">
      <c r="A34" s="94"/>
      <c r="B34" s="125" t="s">
        <v>54</v>
      </c>
      <c r="C34" s="126">
        <v>196000</v>
      </c>
      <c r="D34" s="127">
        <v>0</v>
      </c>
      <c r="E34" s="109" t="s">
        <v>50</v>
      </c>
      <c r="F34" s="110"/>
      <c r="G34" s="110"/>
      <c r="H34" s="110"/>
      <c r="I34" s="110"/>
      <c r="J34" s="111"/>
      <c r="K34" s="165"/>
      <c r="L34" s="166"/>
      <c r="M34" s="167"/>
      <c r="N34" s="167"/>
      <c r="O34" s="169"/>
      <c r="P34" s="170"/>
      <c r="Q34" s="171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</row>
    <row r="35" spans="1:56" s="3" customFormat="1" ht="34.5" customHeight="1" x14ac:dyDescent="0.15">
      <c r="A35" s="78" t="s">
        <v>24</v>
      </c>
      <c r="B35" s="66" t="s">
        <v>25</v>
      </c>
      <c r="C35" s="16">
        <v>336000</v>
      </c>
      <c r="D35" s="45">
        <v>20</v>
      </c>
      <c r="E35" s="46">
        <v>290372</v>
      </c>
      <c r="F35" s="17">
        <f>$U$2*(2-E35/MIN(E$35:E$37))</f>
        <v>45.925510204081633</v>
      </c>
      <c r="G35" s="17">
        <f t="shared" si="14"/>
        <v>65.925510204081633</v>
      </c>
      <c r="H35" s="23"/>
      <c r="I35" s="24"/>
      <c r="J35" s="47"/>
      <c r="K35" s="48"/>
      <c r="L35" s="31">
        <f t="shared" si="15"/>
        <v>290372</v>
      </c>
      <c r="M35" s="17">
        <f>$U$2*(2-L35/MIN(L$35:L$37))</f>
        <v>45.925510204081633</v>
      </c>
      <c r="N35" s="17">
        <f t="shared" si="16"/>
        <v>65.925510204081633</v>
      </c>
      <c r="O35" s="30"/>
      <c r="P35" s="24">
        <f>+$C35/$C$42*O35</f>
        <v>0</v>
      </c>
      <c r="Q35" s="25">
        <f t="shared" si="3"/>
        <v>0</v>
      </c>
    </row>
    <row r="36" spans="1:56" s="3" customFormat="1" ht="34.5" customHeight="1" x14ac:dyDescent="0.15">
      <c r="A36" s="79"/>
      <c r="B36" s="67" t="s">
        <v>26</v>
      </c>
      <c r="C36" s="19">
        <v>336000</v>
      </c>
      <c r="D36" s="40">
        <v>22</v>
      </c>
      <c r="E36" s="41">
        <v>336000</v>
      </c>
      <c r="F36" s="20">
        <f>$U$2*(2-E36/MIN(E$35:E$37))</f>
        <v>34.285714285714285</v>
      </c>
      <c r="G36" s="20">
        <f t="shared" si="14"/>
        <v>56.285714285714285</v>
      </c>
      <c r="H36" s="26"/>
      <c r="I36" s="27"/>
      <c r="J36" s="42"/>
      <c r="K36" s="43"/>
      <c r="L36" s="32">
        <f t="shared" si="15"/>
        <v>336000</v>
      </c>
      <c r="M36" s="20">
        <f>$U$2*(2-L36/MIN(L$35:L$37))</f>
        <v>34.285714285714285</v>
      </c>
      <c r="N36" s="20">
        <f t="shared" si="16"/>
        <v>56.285714285714285</v>
      </c>
      <c r="O36" s="26"/>
      <c r="P36" s="27"/>
      <c r="Q36" s="28"/>
    </row>
    <row r="37" spans="1:56" s="3" customFormat="1" ht="34.5" customHeight="1" x14ac:dyDescent="0.15">
      <c r="A37" s="79"/>
      <c r="B37" s="102" t="s">
        <v>48</v>
      </c>
      <c r="C37" s="95">
        <v>336000</v>
      </c>
      <c r="D37" s="96">
        <v>35</v>
      </c>
      <c r="E37" s="80">
        <v>235200</v>
      </c>
      <c r="F37" s="81">
        <f>$U$2*(2-E37/MIN(E$35:E$37))</f>
        <v>60</v>
      </c>
      <c r="G37" s="81">
        <f>D37+F37</f>
        <v>95</v>
      </c>
      <c r="H37" s="82">
        <v>1</v>
      </c>
      <c r="I37" s="83">
        <f t="shared" ref="I37" si="21">+$C37/$C$42*H37</f>
        <v>0.23210831721470018</v>
      </c>
      <c r="J37" s="84">
        <f t="shared" ref="J37" si="22">+G37*I37</f>
        <v>22.050290135396516</v>
      </c>
      <c r="K37" s="97"/>
      <c r="L37" s="98">
        <f t="shared" si="15"/>
        <v>235200</v>
      </c>
      <c r="M37" s="81">
        <f>$U$2*(2-L37/MIN(L$35:L$37))</f>
        <v>60</v>
      </c>
      <c r="N37" s="103">
        <f t="shared" si="16"/>
        <v>95</v>
      </c>
      <c r="O37" s="104">
        <v>1</v>
      </c>
      <c r="P37" s="83">
        <f>+$C37/$C$42*O37</f>
        <v>0.23210831721470018</v>
      </c>
      <c r="Q37" s="100">
        <f t="shared" si="3"/>
        <v>22.050290135396516</v>
      </c>
      <c r="S37" s="195"/>
    </row>
    <row r="38" spans="1:56" s="3" customFormat="1" ht="34.5" customHeight="1" x14ac:dyDescent="0.15">
      <c r="A38" s="79"/>
      <c r="B38" s="128" t="s">
        <v>51</v>
      </c>
      <c r="C38" s="126">
        <v>336000</v>
      </c>
      <c r="D38" s="127">
        <v>15</v>
      </c>
      <c r="E38" s="109" t="s">
        <v>50</v>
      </c>
      <c r="F38" s="110"/>
      <c r="G38" s="110"/>
      <c r="H38" s="110"/>
      <c r="I38" s="110"/>
      <c r="J38" s="111"/>
      <c r="K38" s="165"/>
      <c r="L38" s="166"/>
      <c r="M38" s="167"/>
      <c r="N38" s="168"/>
      <c r="O38" s="172"/>
      <c r="P38" s="170"/>
      <c r="Q38" s="171"/>
      <c r="U38" s="195"/>
    </row>
    <row r="39" spans="1:56" s="3" customFormat="1" ht="34.5" customHeight="1" x14ac:dyDescent="0.15">
      <c r="A39" s="79"/>
      <c r="B39" s="128" t="s">
        <v>52</v>
      </c>
      <c r="C39" s="126">
        <v>336000</v>
      </c>
      <c r="D39" s="127">
        <v>0</v>
      </c>
      <c r="E39" s="109" t="s">
        <v>50</v>
      </c>
      <c r="F39" s="110"/>
      <c r="G39" s="110"/>
      <c r="H39" s="110"/>
      <c r="I39" s="110"/>
      <c r="J39" s="111"/>
      <c r="K39" s="165"/>
      <c r="L39" s="166"/>
      <c r="M39" s="167"/>
      <c r="N39" s="168"/>
      <c r="O39" s="172"/>
      <c r="P39" s="170"/>
      <c r="Q39" s="171"/>
    </row>
    <row r="40" spans="1:56" s="3" customFormat="1" ht="34.5" customHeight="1" x14ac:dyDescent="0.15">
      <c r="A40" s="79"/>
      <c r="B40" s="128" t="s">
        <v>56</v>
      </c>
      <c r="C40" s="126">
        <v>336000</v>
      </c>
      <c r="D40" s="127">
        <v>15</v>
      </c>
      <c r="E40" s="109" t="s">
        <v>50</v>
      </c>
      <c r="F40" s="110"/>
      <c r="G40" s="110"/>
      <c r="H40" s="110"/>
      <c r="I40" s="110"/>
      <c r="J40" s="111"/>
      <c r="K40" s="165"/>
      <c r="L40" s="166"/>
      <c r="M40" s="167"/>
      <c r="N40" s="168"/>
      <c r="O40" s="172"/>
      <c r="P40" s="170"/>
      <c r="Q40" s="171"/>
    </row>
    <row r="41" spans="1:56" s="101" customFormat="1" ht="34.5" customHeight="1" thickBot="1" x14ac:dyDescent="0.2">
      <c r="A41" s="94"/>
      <c r="B41" s="129" t="s">
        <v>54</v>
      </c>
      <c r="C41" s="114">
        <v>336000</v>
      </c>
      <c r="D41" s="130">
        <v>15</v>
      </c>
      <c r="E41" s="109" t="s">
        <v>50</v>
      </c>
      <c r="F41" s="110"/>
      <c r="G41" s="110"/>
      <c r="H41" s="110"/>
      <c r="I41" s="110"/>
      <c r="J41" s="111"/>
      <c r="K41" s="173"/>
      <c r="L41" s="174"/>
      <c r="M41" s="175"/>
      <c r="N41" s="176"/>
      <c r="O41" s="177"/>
      <c r="P41" s="178"/>
      <c r="Q41" s="179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</row>
    <row r="42" spans="1:56" ht="42.75" customHeight="1" thickBot="1" x14ac:dyDescent="0.25">
      <c r="B42" s="53" t="s">
        <v>13</v>
      </c>
      <c r="C42" s="51">
        <f>+C9+C18+C23+C30+C35</f>
        <v>1447600</v>
      </c>
      <c r="I42" s="33" t="s">
        <v>14</v>
      </c>
      <c r="J42" s="34">
        <f>SUM(J9:J37)</f>
        <v>92.999772442826242</v>
      </c>
      <c r="P42" s="33" t="s">
        <v>14</v>
      </c>
      <c r="Q42" s="34">
        <f>SUM(Q9:Q37)</f>
        <v>93.571578108999887</v>
      </c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5" spans="1:56" ht="14.25" x14ac:dyDescent="0.2">
      <c r="A45" s="1" t="s">
        <v>2</v>
      </c>
    </row>
    <row r="46" spans="1:56" ht="14.25" x14ac:dyDescent="0.2">
      <c r="A46" s="1" t="s">
        <v>57</v>
      </c>
    </row>
    <row r="48" spans="1:56" ht="56.25" customHeight="1" x14ac:dyDescent="0.2">
      <c r="A48" s="73"/>
      <c r="B48" s="73"/>
      <c r="C48" s="73"/>
      <c r="D48" s="73"/>
      <c r="E48" s="73"/>
      <c r="F48" s="73"/>
      <c r="G48" s="73"/>
    </row>
  </sheetData>
  <mergeCells count="31">
    <mergeCell ref="A30:A34"/>
    <mergeCell ref="E33:J33"/>
    <mergeCell ref="E34:J34"/>
    <mergeCell ref="A35:A41"/>
    <mergeCell ref="E38:J38"/>
    <mergeCell ref="E39:J39"/>
    <mergeCell ref="E40:J40"/>
    <mergeCell ref="E41:J41"/>
    <mergeCell ref="E26:J26"/>
    <mergeCell ref="E27:J27"/>
    <mergeCell ref="E28:J28"/>
    <mergeCell ref="E29:J29"/>
    <mergeCell ref="A23:A29"/>
    <mergeCell ref="E19:J19"/>
    <mergeCell ref="E20:J20"/>
    <mergeCell ref="E21:J21"/>
    <mergeCell ref="E22:J22"/>
    <mergeCell ref="E25:J25"/>
    <mergeCell ref="A48:G48"/>
    <mergeCell ref="E7:J7"/>
    <mergeCell ref="K7:Q7"/>
    <mergeCell ref="A3:Q3"/>
    <mergeCell ref="A4:Q4"/>
    <mergeCell ref="A5:Q5"/>
    <mergeCell ref="E13:J13"/>
    <mergeCell ref="E14:J14"/>
    <mergeCell ref="E15:J15"/>
    <mergeCell ref="E16:J16"/>
    <mergeCell ref="E17:J17"/>
    <mergeCell ref="A9:A15"/>
    <mergeCell ref="A18:A22"/>
  </mergeCells>
  <printOptions horizontalCentered="1"/>
  <pageMargins left="0" right="0" top="0.35433070866141736" bottom="0.35433070866141736" header="0.31496062992125984" footer="0.31496062992125984"/>
  <pageSetup paperSize="9" scale="3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62397-DD4A-45BD-BE22-33537BB65573}">
  <dimension ref="A2:D8"/>
  <sheetViews>
    <sheetView workbookViewId="0">
      <selection activeCell="F14" sqref="F14"/>
    </sheetView>
  </sheetViews>
  <sheetFormatPr baseColWidth="10" defaultRowHeight="12.75" x14ac:dyDescent="0.2"/>
  <cols>
    <col min="1" max="1" width="15.140625" bestFit="1" customWidth="1"/>
    <col min="2" max="2" width="21.5703125" customWidth="1"/>
    <col min="4" max="4" width="38.42578125" customWidth="1"/>
  </cols>
  <sheetData>
    <row r="2" spans="1:4" x14ac:dyDescent="0.2">
      <c r="A2" s="55" t="s">
        <v>34</v>
      </c>
      <c r="B2" s="55" t="s">
        <v>37</v>
      </c>
      <c r="C2" s="55" t="s">
        <v>35</v>
      </c>
      <c r="D2" s="55" t="s">
        <v>36</v>
      </c>
    </row>
    <row r="3" spans="1:4" x14ac:dyDescent="0.2">
      <c r="A3" s="56" t="s">
        <v>33</v>
      </c>
      <c r="B3" s="57" t="s">
        <v>38</v>
      </c>
      <c r="C3" s="57" t="s">
        <v>39</v>
      </c>
      <c r="D3" s="57" t="s">
        <v>40</v>
      </c>
    </row>
    <row r="4" spans="1:4" x14ac:dyDescent="0.2">
      <c r="A4" s="56" t="s">
        <v>41</v>
      </c>
      <c r="B4" s="57" t="s">
        <v>38</v>
      </c>
      <c r="C4" s="57" t="s">
        <v>39</v>
      </c>
      <c r="D4" s="57" t="s">
        <v>43</v>
      </c>
    </row>
    <row r="5" spans="1:4" x14ac:dyDescent="0.2">
      <c r="A5" s="56" t="s">
        <v>44</v>
      </c>
      <c r="B5" s="57">
        <v>1.3</v>
      </c>
      <c r="C5" s="57" t="s">
        <v>42</v>
      </c>
      <c r="D5" s="57" t="s">
        <v>45</v>
      </c>
    </row>
    <row r="8" spans="1:4" x14ac:dyDescent="0.2">
      <c r="A8" s="54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ALTERNATIVA ADJUDICADA</vt:lpstr>
      <vt:lpstr>valoración</vt:lpstr>
      <vt:lpstr>Ofertas conjuntas propuestas</vt:lpstr>
      <vt:lpstr>'ALTERNATIVA ADJUDICADA'!Área_de_impresión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antonio_casanova</dc:creator>
  <cp:lastModifiedBy>Maria Dolores Perez Caselles</cp:lastModifiedBy>
  <cp:lastPrinted>2021-11-19T11:28:43Z</cp:lastPrinted>
  <dcterms:created xsi:type="dcterms:W3CDTF">2007-03-30T09:59:06Z</dcterms:created>
  <dcterms:modified xsi:type="dcterms:W3CDTF">2022-08-25T12:08:46Z</dcterms:modified>
</cp:coreProperties>
</file>