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2\EXPEDIENTES COMITÉ\Informe técnico\S-06147-2022 - Adquisición mobiliario de oficina RTVE\Valoración técnica\"/>
    </mc:Choice>
  </mc:AlternateContent>
  <xr:revisionPtr revIDLastSave="0" documentId="13_ncr:1_{CD021710-E445-4E90-8E3E-5B91DE99702E}" xr6:coauthVersionLast="36" xr6:coauthVersionMax="36" xr10:uidLastSave="{00000000-0000-0000-0000-000000000000}"/>
  <bookViews>
    <workbookView xWindow="0" yWindow="0" windowWidth="19200" windowHeight="693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ADJUDICADA'!$A$1:$K$23</definedName>
    <definedName name="_xlnm.Print_Area" localSheetId="1">valoración!$A$2:$Q$23</definedName>
  </definedNames>
  <calcPr calcId="191029"/>
</workbook>
</file>

<file path=xl/calcChain.xml><?xml version="1.0" encoding="utf-8"?>
<calcChain xmlns="http://schemas.openxmlformats.org/spreadsheetml/2006/main">
  <c r="C19" i="6" l="1"/>
  <c r="K11" i="6"/>
  <c r="K16" i="6"/>
  <c r="K17" i="6"/>
  <c r="K18" i="6"/>
  <c r="D18" i="6" l="1"/>
  <c r="D16" i="6"/>
  <c r="D14" i="6"/>
  <c r="D13" i="6"/>
  <c r="D12" i="6"/>
  <c r="D11" i="6"/>
  <c r="D9" i="6"/>
  <c r="X12" i="5"/>
  <c r="W13" i="5"/>
  <c r="W14" i="5"/>
  <c r="W15" i="5"/>
  <c r="W16" i="5"/>
  <c r="X16" i="5" s="1"/>
  <c r="W17" i="5"/>
  <c r="X17" i="5" s="1"/>
  <c r="W18" i="5"/>
  <c r="X18" i="5" s="1"/>
  <c r="W12" i="5"/>
  <c r="W11" i="5"/>
  <c r="T14" i="5"/>
  <c r="T15" i="5"/>
  <c r="T16" i="5"/>
  <c r="T13" i="5"/>
  <c r="T10" i="5"/>
  <c r="T11" i="5"/>
  <c r="T12" i="5"/>
  <c r="T9" i="5"/>
  <c r="S16" i="5"/>
  <c r="S12" i="5"/>
  <c r="S10" i="5"/>
  <c r="S11" i="5"/>
  <c r="S13" i="5"/>
  <c r="S14" i="5"/>
  <c r="S15" i="5"/>
  <c r="S17" i="5"/>
  <c r="S18" i="5"/>
  <c r="S9" i="5"/>
  <c r="Q15" i="5"/>
  <c r="Q16" i="5"/>
  <c r="Q17" i="5"/>
  <c r="Q18" i="5"/>
  <c r="P15" i="5"/>
  <c r="P16" i="5"/>
  <c r="P17" i="5"/>
  <c r="P18" i="5"/>
  <c r="M14" i="5"/>
  <c r="M15" i="5"/>
  <c r="M16" i="5"/>
  <c r="M13" i="5"/>
  <c r="Q9" i="5"/>
  <c r="P9" i="5"/>
  <c r="L14" i="5"/>
  <c r="L9" i="5"/>
  <c r="M10" i="5" s="1"/>
  <c r="M18" i="5"/>
  <c r="M17" i="5"/>
  <c r="L10" i="5"/>
  <c r="L11" i="5"/>
  <c r="L12" i="5"/>
  <c r="L13" i="5"/>
  <c r="L15" i="5"/>
  <c r="L16" i="5"/>
  <c r="L17" i="5"/>
  <c r="L18" i="5"/>
  <c r="J19" i="6" l="1"/>
  <c r="M12" i="5"/>
  <c r="M11" i="5"/>
  <c r="F14" i="5" l="1"/>
  <c r="F15" i="5"/>
  <c r="F16" i="5"/>
  <c r="F13" i="5"/>
  <c r="F10" i="5" l="1"/>
  <c r="F11" i="5"/>
  <c r="F12" i="5"/>
  <c r="D18" i="5"/>
  <c r="D16" i="5"/>
  <c r="D14" i="5"/>
  <c r="D13" i="5"/>
  <c r="D12" i="5"/>
  <c r="D11" i="5"/>
  <c r="D9" i="5"/>
  <c r="C19" i="5"/>
  <c r="U17" i="5"/>
  <c r="N17" i="5"/>
  <c r="G17" i="5"/>
  <c r="X19" i="5"/>
  <c r="G18" i="5" l="1"/>
  <c r="N18" i="5"/>
  <c r="U18" i="5"/>
  <c r="I18" i="5"/>
  <c r="J18" i="5" s="1"/>
  <c r="I17" i="5"/>
  <c r="J17" i="5" s="1"/>
  <c r="A3" i="6"/>
  <c r="G14" i="5" l="1"/>
  <c r="G15" i="5"/>
  <c r="G16" i="5"/>
  <c r="G12" i="5"/>
  <c r="P14" i="5" l="1"/>
  <c r="N14" i="5"/>
  <c r="Q14" i="5" s="1"/>
  <c r="N10" i="5"/>
  <c r="U12" i="5"/>
  <c r="U11" i="5"/>
  <c r="U10" i="5"/>
  <c r="U9" i="5"/>
  <c r="W10" i="5"/>
  <c r="N13" i="5"/>
  <c r="U16" i="5"/>
  <c r="I13" i="5"/>
  <c r="N15" i="5"/>
  <c r="P12" i="5"/>
  <c r="P11" i="5"/>
  <c r="N16" i="5"/>
  <c r="P10" i="5"/>
  <c r="I16" i="5"/>
  <c r="J16" i="5" s="1"/>
  <c r="M9" i="5"/>
  <c r="N12" i="5"/>
  <c r="I15" i="5"/>
  <c r="N11" i="5"/>
  <c r="I14" i="5"/>
  <c r="Q19" i="5" l="1"/>
  <c r="U13" i="5"/>
  <c r="U15" i="5"/>
  <c r="U14" i="5"/>
  <c r="A4" i="6" l="1"/>
  <c r="A2" i="6"/>
  <c r="G13" i="5" l="1"/>
  <c r="G11" i="5"/>
  <c r="G10" i="5"/>
  <c r="F9" i="5"/>
  <c r="G9" i="5" s="1"/>
  <c r="I11" i="5" l="1"/>
  <c r="J11" i="5" s="1"/>
  <c r="I12" i="5"/>
  <c r="N9" i="5"/>
  <c r="P13" i="5"/>
  <c r="I9" i="5"/>
  <c r="J19" i="5" l="1"/>
</calcChain>
</file>

<file path=xl/sharedStrings.xml><?xml version="1.0" encoding="utf-8"?>
<sst xmlns="http://schemas.openxmlformats.org/spreadsheetml/2006/main" count="83" uniqueCount="39">
  <si>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</si>
  <si>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</si>
  <si>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</si>
  <si>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</si>
  <si>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</si>
  <si>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</si>
  <si>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</si>
  <si>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</si>
  <si>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</si>
  <si>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</si>
  <si>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</si>
  <si>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</si>
  <si>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</si>
  <si>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</si>
  <si>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</si>
  <si>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</si>
  <si>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</si>
  <si>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</si>
  <si>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</si>
  <si>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</si>
  <si>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</si>
  <si>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Puntuación total ponderada:</t>
  </si>
  <si>
    <t>%  Ahorro s/ licitación</t>
  </si>
  <si>
    <t>LOTE 1: Mobiliario de oficina</t>
  </si>
  <si>
    <t>LOTE 2: Sillas de oficina</t>
  </si>
  <si>
    <t>LOTE 3: Papeleras para reciclaje oficina</t>
  </si>
  <si>
    <t>LOTE 4: Taquillas para oficina</t>
  </si>
  <si>
    <t>DYNAMOBEL</t>
  </si>
  <si>
    <t>GERALVEZ PROYECTOS</t>
  </si>
  <si>
    <t>GRUPO FORMAS</t>
  </si>
  <si>
    <t>VALMMA SOLUCIONES</t>
  </si>
  <si>
    <t>APINILLA PROYECTOS</t>
  </si>
  <si>
    <t>GERALVEZ PROYECTOS CONTRACT</t>
  </si>
  <si>
    <t>Alternativa 2: oferta conjunta "DYNAMOBEL" por los lotes 1 y 2</t>
  </si>
  <si>
    <t>Alternativa 3: oferta conjunta "VALMMA SOLUCIONES" por los lotes 1 y 2</t>
  </si>
  <si>
    <t>Valor estimado                   (Sin modificación)</t>
  </si>
  <si>
    <t>"Mobiliario de oficina"</t>
  </si>
  <si>
    <t>PROPUESTA DE ADJUDICACIÓN DEL EXPEDIENTE S-06147-2022</t>
  </si>
  <si>
    <t>Madrid, a 15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</si>
</sst>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00%"/>
  </numFmts>
  <fonts count="22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1"/>
      <name val="Tahoma"/>
      <family val="2"/>
    </font>
    <font>
      <sz val="14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9">
    <xf numFmtId="0" fontId="0" fillId="0" borderId="0" xfId="0"/>
    <xf numFmtId="0" fontId="5" fillId="0" borderId="3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166" fontId="6" fillId="0" borderId="8" xfId="0" applyNumberFormat="1" applyFont="1" applyFill="1" applyBorder="1" applyAlignment="1">
      <alignment horizontal="right" vertical="center" indent="1"/>
    </xf>
    <xf numFmtId="4" fontId="6" fillId="0" borderId="9" xfId="0" applyNumberFormat="1" applyFont="1" applyFill="1" applyBorder="1" applyAlignment="1">
      <alignment horizontal="right" vertical="center" indent="1"/>
    </xf>
    <xf numFmtId="166" fontId="6" fillId="0" borderId="4" xfId="0" applyNumberFormat="1" applyFont="1" applyFill="1" applyBorder="1" applyAlignment="1">
      <alignment horizontal="right" vertical="center" indent="1"/>
    </xf>
    <xf numFmtId="4" fontId="6" fillId="0" borderId="1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9" xfId="2" applyNumberFormat="1" applyFont="1" applyFill="1" applyBorder="1" applyAlignment="1">
      <alignment horizontal="center" vertical="center"/>
    </xf>
    <xf numFmtId="10" fontId="5" fillId="0" borderId="9" xfId="0" applyNumberFormat="1" applyFont="1" applyFill="1" applyBorder="1" applyAlignment="1">
      <alignment horizontal="center" vertical="center"/>
    </xf>
    <xf numFmtId="164" fontId="5" fillId="0" borderId="10" xfId="2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164" fontId="5" fillId="0" borderId="11" xfId="2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3" xfId="0" applyFont="1" applyFill="1" applyBorder="1"/>
    <xf numFmtId="0" fontId="1" fillId="0" borderId="9" xfId="0" applyFont="1" applyFill="1" applyBorder="1"/>
    <xf numFmtId="0" fontId="0" fillId="4" borderId="0" xfId="0" applyFill="1"/>
    <xf numFmtId="10" fontId="5" fillId="4" borderId="9" xfId="0" applyNumberFormat="1" applyFont="1" applyFill="1" applyBorder="1" applyAlignment="1">
      <alignment horizontal="center" vertical="center"/>
    </xf>
    <xf numFmtId="164" fontId="5" fillId="4" borderId="10" xfId="2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right" vertical="center" indent="1"/>
    </xf>
    <xf numFmtId="10" fontId="5" fillId="4" borderId="1" xfId="0" applyNumberFormat="1" applyFont="1" applyFill="1" applyBorder="1" applyAlignment="1">
      <alignment horizontal="center" vertical="center"/>
    </xf>
    <xf numFmtId="164" fontId="5" fillId="4" borderId="11" xfId="2" applyFont="1" applyFill="1" applyBorder="1" applyAlignment="1">
      <alignment horizontal="center" vertical="center"/>
    </xf>
    <xf numFmtId="4" fontId="6" fillId="4" borderId="23" xfId="0" applyNumberFormat="1" applyFont="1" applyFill="1" applyBorder="1" applyAlignment="1">
      <alignment horizontal="center" vertical="center"/>
    </xf>
    <xf numFmtId="10" fontId="5" fillId="4" borderId="13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9" fillId="4" borderId="18" xfId="0" applyNumberFormat="1" applyFont="1" applyFill="1" applyBorder="1" applyAlignment="1">
      <alignment horizontal="right" vertical="center" wrapText="1"/>
    </xf>
    <xf numFmtId="166" fontId="17" fillId="4" borderId="18" xfId="0" applyNumberFormat="1" applyFont="1" applyFill="1" applyBorder="1" applyAlignment="1">
      <alignment horizontal="center" vertical="center"/>
    </xf>
    <xf numFmtId="0" fontId="3" fillId="4" borderId="0" xfId="0" applyFont="1" applyFill="1" applyBorder="1"/>
    <xf numFmtId="0" fontId="16" fillId="4" borderId="21" xfId="0" applyNumberFormat="1" applyFont="1" applyFill="1" applyBorder="1" applyAlignment="1">
      <alignment horizontal="right" vertical="top" wrapText="1"/>
    </xf>
    <xf numFmtId="0" fontId="5" fillId="4" borderId="3" xfId="0" applyFont="1" applyFill="1" applyBorder="1"/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1" fillId="0" borderId="16" xfId="0" applyFont="1" applyFill="1" applyBorder="1"/>
    <xf numFmtId="10" fontId="20" fillId="0" borderId="1" xfId="0" applyNumberFormat="1" applyFont="1" applyFill="1" applyBorder="1" applyAlignment="1">
      <alignment horizontal="center" vertical="center"/>
    </xf>
    <xf numFmtId="164" fontId="20" fillId="0" borderId="11" xfId="2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 wrapText="1"/>
    </xf>
    <xf numFmtId="0" fontId="3" fillId="0" borderId="24" xfId="0" applyFont="1" applyFill="1" applyBorder="1"/>
    <xf numFmtId="9" fontId="18" fillId="4" borderId="19" xfId="3" applyFont="1" applyFill="1" applyBorder="1" applyAlignment="1">
      <alignment vertical="center"/>
    </xf>
    <xf numFmtId="9" fontId="18" fillId="4" borderId="20" xfId="3" applyFont="1" applyFill="1" applyBorder="1" applyAlignment="1">
      <alignment vertical="center"/>
    </xf>
    <xf numFmtId="164" fontId="20" fillId="4" borderId="22" xfId="2" applyFont="1" applyFill="1" applyBorder="1" applyAlignment="1">
      <alignment horizontal="center" vertical="center"/>
    </xf>
    <xf numFmtId="9" fontId="18" fillId="4" borderId="18" xfId="3" applyFont="1" applyFill="1" applyBorder="1" applyAlignment="1">
      <alignment vertical="center"/>
    </xf>
    <xf numFmtId="4" fontId="6" fillId="0" borderId="27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right" vertical="center" indent="1"/>
    </xf>
    <xf numFmtId="0" fontId="9" fillId="3" borderId="28" xfId="0" applyFont="1" applyFill="1" applyBorder="1" applyAlignment="1">
      <alignment vertical="center" wrapText="1"/>
    </xf>
    <xf numFmtId="0" fontId="9" fillId="3" borderId="29" xfId="0" applyFont="1" applyFill="1" applyBorder="1" applyAlignment="1">
      <alignment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center" vertical="center"/>
    </xf>
    <xf numFmtId="0" fontId="9" fillId="0" borderId="32" xfId="0" applyNumberFormat="1" applyFont="1" applyFill="1" applyBorder="1" applyAlignment="1">
      <alignment horizontal="right" vertical="center" wrapText="1"/>
    </xf>
    <xf numFmtId="166" fontId="17" fillId="0" borderId="32" xfId="0" applyNumberFormat="1" applyFont="1" applyFill="1" applyBorder="1" applyAlignment="1">
      <alignment horizontal="center" vertical="center"/>
    </xf>
    <xf numFmtId="0" fontId="3" fillId="0" borderId="33" xfId="0" applyFont="1" applyFill="1" applyBorder="1"/>
    <xf numFmtId="0" fontId="16" fillId="0" borderId="34" xfId="0" applyNumberFormat="1" applyFont="1" applyFill="1" applyBorder="1" applyAlignment="1">
      <alignment horizontal="left" vertical="top" wrapText="1"/>
    </xf>
    <xf numFmtId="164" fontId="5" fillId="0" borderId="26" xfId="2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right" vertical="center" indent="1"/>
    </xf>
    <xf numFmtId="166" fontId="6" fillId="0" borderId="13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165" fontId="5" fillId="0" borderId="13" xfId="2" applyNumberFormat="1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35" xfId="3" applyFont="1" applyFill="1" applyBorder="1" applyAlignment="1">
      <alignment horizontal="center" vertical="center"/>
    </xf>
    <xf numFmtId="9" fontId="5" fillId="0" borderId="36" xfId="3" applyFont="1" applyFill="1" applyBorder="1" applyAlignment="1">
      <alignment horizontal="center" vertical="center"/>
    </xf>
    <xf numFmtId="10" fontId="20" fillId="0" borderId="9" xfId="0" applyNumberFormat="1" applyFont="1" applyFill="1" applyBorder="1" applyAlignment="1">
      <alignment horizontal="center" vertical="center"/>
    </xf>
    <xf numFmtId="164" fontId="20" fillId="0" borderId="10" xfId="2" applyFont="1" applyFill="1" applyBorder="1" applyAlignment="1">
      <alignment horizontal="center" vertical="center"/>
    </xf>
    <xf numFmtId="165" fontId="5" fillId="0" borderId="37" xfId="2" applyNumberFormat="1" applyFont="1" applyFill="1" applyBorder="1" applyAlignment="1">
      <alignment horizontal="center" vertical="center"/>
    </xf>
    <xf numFmtId="10" fontId="5" fillId="0" borderId="37" xfId="0" applyNumberFormat="1" applyFont="1" applyFill="1" applyBorder="1" applyAlignment="1">
      <alignment horizontal="center" vertical="center"/>
    </xf>
    <xf numFmtId="10" fontId="5" fillId="0" borderId="6" xfId="0" applyNumberFormat="1" applyFont="1" applyFill="1" applyBorder="1" applyAlignment="1">
      <alignment horizontal="center" vertical="center"/>
    </xf>
    <xf numFmtId="164" fontId="5" fillId="0" borderId="7" xfId="2" applyFont="1" applyFill="1" applyBorder="1" applyAlignment="1">
      <alignment horizontal="center" vertical="center"/>
    </xf>
    <xf numFmtId="166" fontId="6" fillId="0" borderId="5" xfId="0" applyNumberFormat="1" applyFont="1" applyFill="1" applyBorder="1" applyAlignment="1">
      <alignment horizontal="right" vertical="center" indent="1"/>
    </xf>
    <xf numFmtId="4" fontId="6" fillId="0" borderId="6" xfId="0" applyNumberFormat="1" applyFont="1" applyFill="1" applyBorder="1" applyAlignment="1">
      <alignment horizontal="right" vertical="center" indent="1"/>
    </xf>
    <xf numFmtId="9" fontId="5" fillId="0" borderId="38" xfId="3" applyFont="1" applyFill="1" applyBorder="1" applyAlignment="1">
      <alignment horizontal="center" vertical="center"/>
    </xf>
    <xf numFmtId="166" fontId="6" fillId="0" borderId="37" xfId="0" applyNumberFormat="1" applyFont="1" applyFill="1" applyBorder="1" applyAlignment="1">
      <alignment horizontal="right" vertical="center" indent="1"/>
    </xf>
    <xf numFmtId="4" fontId="6" fillId="0" borderId="37" xfId="0" applyNumberFormat="1" applyFont="1" applyFill="1" applyBorder="1" applyAlignment="1">
      <alignment horizontal="right" vertical="center" indent="1"/>
    </xf>
    <xf numFmtId="166" fontId="6" fillId="0" borderId="6" xfId="0" applyNumberFormat="1" applyFont="1" applyFill="1" applyBorder="1" applyAlignment="1">
      <alignment horizontal="right" vertical="center" indent="1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64" fontId="5" fillId="0" borderId="22" xfId="2" applyFont="1" applyFill="1" applyBorder="1" applyAlignment="1">
      <alignment horizontal="center" vertical="center"/>
    </xf>
    <xf numFmtId="165" fontId="5" fillId="0" borderId="6" xfId="2" applyNumberFormat="1" applyFont="1" applyFill="1" applyBorder="1" applyAlignment="1">
      <alignment horizontal="center" vertical="center"/>
    </xf>
    <xf numFmtId="9" fontId="5" fillId="0" borderId="44" xfId="3" applyFont="1" applyFill="1" applyBorder="1" applyAlignment="1">
      <alignment horizontal="center" vertical="center"/>
    </xf>
    <xf numFmtId="9" fontId="5" fillId="0" borderId="39" xfId="3" applyFont="1" applyFill="1" applyBorder="1" applyAlignment="1">
      <alignment horizontal="center" vertical="center"/>
    </xf>
    <xf numFmtId="166" fontId="6" fillId="0" borderId="16" xfId="0" applyNumberFormat="1" applyFont="1" applyFill="1" applyBorder="1" applyAlignment="1">
      <alignment horizontal="right" vertical="center" indent="1"/>
    </xf>
    <xf numFmtId="10" fontId="5" fillId="4" borderId="37" xfId="0" applyNumberFormat="1" applyFont="1" applyFill="1" applyBorder="1" applyAlignment="1">
      <alignment horizontal="center" vertical="center"/>
    </xf>
    <xf numFmtId="10" fontId="5" fillId="4" borderId="6" xfId="0" applyNumberFormat="1" applyFont="1" applyFill="1" applyBorder="1" applyAlignment="1">
      <alignment horizontal="center" vertical="center"/>
    </xf>
    <xf numFmtId="4" fontId="6" fillId="0" borderId="40" xfId="0" applyNumberFormat="1" applyFont="1" applyFill="1" applyBorder="1" applyAlignment="1">
      <alignment horizontal="center" vertical="center"/>
    </xf>
    <xf numFmtId="4" fontId="6" fillId="0" borderId="41" xfId="0" applyNumberFormat="1" applyFont="1" applyFill="1" applyBorder="1" applyAlignment="1">
      <alignment horizontal="center" vertical="center"/>
    </xf>
    <xf numFmtId="4" fontId="6" fillId="0" borderId="42" xfId="0" applyNumberFormat="1" applyFont="1" applyFill="1" applyBorder="1" applyAlignment="1">
      <alignment horizontal="center" vertical="center"/>
    </xf>
    <xf numFmtId="9" fontId="5" fillId="0" borderId="43" xfId="3" applyFont="1" applyFill="1" applyBorder="1" applyAlignment="1">
      <alignment horizontal="center" vertical="center"/>
    </xf>
    <xf numFmtId="167" fontId="5" fillId="0" borderId="38" xfId="3" applyNumberFormat="1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66" fontId="6" fillId="0" borderId="21" xfId="0" applyNumberFormat="1" applyFont="1" applyFill="1" applyBorder="1" applyAlignment="1">
      <alignment horizontal="right" vertical="center" indent="1"/>
    </xf>
    <xf numFmtId="166" fontId="6" fillId="0" borderId="35" xfId="0" applyNumberFormat="1" applyFont="1" applyFill="1" applyBorder="1" applyAlignment="1">
      <alignment horizontal="center" vertical="center"/>
    </xf>
    <xf numFmtId="166" fontId="6" fillId="0" borderId="36" xfId="0" applyNumberFormat="1" applyFont="1" applyFill="1" applyBorder="1" applyAlignment="1">
      <alignment horizontal="center" vertical="center"/>
    </xf>
    <xf numFmtId="166" fontId="6" fillId="0" borderId="38" xfId="0" applyNumberFormat="1" applyFont="1" applyFill="1" applyBorder="1" applyAlignment="1">
      <alignment horizontal="center" vertical="center"/>
    </xf>
    <xf numFmtId="166" fontId="6" fillId="0" borderId="44" xfId="0" applyNumberFormat="1" applyFont="1" applyFill="1" applyBorder="1" applyAlignment="1">
      <alignment horizontal="center" vertical="center"/>
    </xf>
    <xf numFmtId="0" fontId="6" fillId="0" borderId="45" xfId="0" applyNumberFormat="1" applyFont="1" applyFill="1" applyBorder="1" applyAlignment="1">
      <alignment horizontal="center" vertical="center" wrapText="1"/>
    </xf>
    <xf numFmtId="0" fontId="6" fillId="0" borderId="23" xfId="0" applyNumberFormat="1" applyFont="1" applyFill="1" applyBorder="1" applyAlignment="1">
      <alignment horizontal="center" vertical="center" wrapText="1"/>
    </xf>
    <xf numFmtId="0" fontId="6" fillId="0" borderId="46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164" fontId="20" fillId="0" borderId="26" xfId="2" applyFont="1" applyFill="1" applyBorder="1" applyAlignment="1">
      <alignment horizontal="center" vertical="center"/>
    </xf>
    <xf numFmtId="165" fontId="21" fillId="4" borderId="9" xfId="2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vertical="center" wrapText="1"/>
    </xf>
    <xf numFmtId="0" fontId="6" fillId="5" borderId="23" xfId="0" applyNumberFormat="1" applyFont="1" applyFill="1" applyBorder="1" applyAlignment="1">
      <alignment horizontal="center" vertical="center" wrapText="1"/>
    </xf>
    <xf numFmtId="166" fontId="6" fillId="5" borderId="36" xfId="0" applyNumberFormat="1" applyFont="1" applyFill="1" applyBorder="1" applyAlignment="1">
      <alignment horizontal="center" vertical="center"/>
    </xf>
    <xf numFmtId="4" fontId="6" fillId="5" borderId="27" xfId="0" applyNumberFormat="1" applyFont="1" applyFill="1" applyBorder="1" applyAlignment="1">
      <alignment horizontal="center" vertical="center"/>
    </xf>
    <xf numFmtId="166" fontId="6" fillId="5" borderId="4" xfId="0" applyNumberFormat="1" applyFont="1" applyFill="1" applyBorder="1" applyAlignment="1">
      <alignment horizontal="right" vertical="center" indent="1"/>
    </xf>
    <xf numFmtId="4" fontId="6" fillId="5" borderId="1" xfId="0" applyNumberFormat="1" applyFont="1" applyFill="1" applyBorder="1" applyAlignment="1">
      <alignment horizontal="right" vertical="center" indent="1"/>
    </xf>
    <xf numFmtId="0" fontId="21" fillId="5" borderId="1" xfId="0" applyFont="1" applyFill="1" applyBorder="1" applyAlignment="1">
      <alignment horizontal="center" vertical="center"/>
    </xf>
    <xf numFmtId="10" fontId="5" fillId="5" borderId="1" xfId="0" applyNumberFormat="1" applyFont="1" applyFill="1" applyBorder="1" applyAlignment="1">
      <alignment horizontal="center" vertical="center"/>
    </xf>
    <xf numFmtId="164" fontId="5" fillId="5" borderId="11" xfId="2" applyFont="1" applyFill="1" applyBorder="1" applyAlignment="1">
      <alignment horizontal="center" vertical="center"/>
    </xf>
    <xf numFmtId="4" fontId="6" fillId="5" borderId="23" xfId="0" applyNumberFormat="1" applyFont="1" applyFill="1" applyBorder="1" applyAlignment="1">
      <alignment horizontal="center" vertical="center"/>
    </xf>
    <xf numFmtId="0" fontId="6" fillId="5" borderId="46" xfId="0" applyNumberFormat="1" applyFont="1" applyFill="1" applyBorder="1" applyAlignment="1">
      <alignment horizontal="center" vertical="center" wrapText="1"/>
    </xf>
    <xf numFmtId="166" fontId="6" fillId="5" borderId="38" xfId="0" applyNumberFormat="1" applyFont="1" applyFill="1" applyBorder="1" applyAlignment="1">
      <alignment horizontal="center" vertical="center"/>
    </xf>
    <xf numFmtId="4" fontId="6" fillId="5" borderId="41" xfId="0" applyNumberFormat="1" applyFont="1" applyFill="1" applyBorder="1" applyAlignment="1">
      <alignment horizontal="center" vertical="center"/>
    </xf>
    <xf numFmtId="166" fontId="6" fillId="5" borderId="12" xfId="0" applyNumberFormat="1" applyFont="1" applyFill="1" applyBorder="1" applyAlignment="1">
      <alignment horizontal="right" vertical="center" indent="1"/>
    </xf>
    <xf numFmtId="0" fontId="6" fillId="5" borderId="18" xfId="0" applyNumberFormat="1" applyFont="1" applyFill="1" applyBorder="1" applyAlignment="1">
      <alignment horizontal="center" vertical="center" wrapText="1"/>
    </xf>
    <xf numFmtId="166" fontId="6" fillId="5" borderId="44" xfId="0" applyNumberFormat="1" applyFont="1" applyFill="1" applyBorder="1" applyAlignment="1">
      <alignment horizontal="center" vertical="center"/>
    </xf>
    <xf numFmtId="4" fontId="6" fillId="5" borderId="42" xfId="0" applyNumberFormat="1" applyFont="1" applyFill="1" applyBorder="1" applyAlignment="1">
      <alignment horizontal="center" vertical="center"/>
    </xf>
    <xf numFmtId="166" fontId="6" fillId="5" borderId="5" xfId="0" applyNumberFormat="1" applyFont="1" applyFill="1" applyBorder="1" applyAlignment="1">
      <alignment horizontal="right" vertical="center" indent="1"/>
    </xf>
    <xf numFmtId="166" fontId="6" fillId="5" borderId="21" xfId="0" applyNumberFormat="1" applyFont="1" applyFill="1" applyBorder="1" applyAlignment="1">
      <alignment horizontal="right" vertical="center" indent="1"/>
    </xf>
    <xf numFmtId="0" fontId="19" fillId="4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9" fontId="18" fillId="0" borderId="2" xfId="3" applyFont="1" applyFill="1" applyBorder="1" applyAlignment="1">
      <alignment horizontal="left" vertical="center"/>
    </xf>
    <xf numFmtId="9" fontId="18" fillId="0" borderId="19" xfId="3" applyFont="1" applyFill="1" applyBorder="1" applyAlignment="1">
      <alignment horizontal="left" vertical="center"/>
    </xf>
    <xf numFmtId="9" fontId="18" fillId="0" borderId="20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2" xfId="2" applyNumberFormat="1" applyFont="1" applyFill="1" applyBorder="1" applyAlignment="1">
      <alignment horizontal="left" vertical="center"/>
    </xf>
    <xf numFmtId="165" fontId="18" fillId="0" borderId="19" xfId="2" applyNumberFormat="1" applyFont="1" applyFill="1" applyBorder="1" applyAlignment="1">
      <alignment horizontal="left" vertical="center"/>
    </xf>
    <xf numFmtId="165" fontId="18" fillId="0" borderId="20" xfId="2" applyNumberFormat="1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tabSelected="1" topLeftCell="A4" zoomScale="85" zoomScaleNormal="85" workbookViewId="0">
      <selection activeCell="B49" sqref="B49"/>
    </sheetView>
  </sheetViews>
  <sheetFormatPr baseColWidth="10" defaultRowHeight="12.75" x14ac:dyDescent="0.2"/>
  <cols>
    <col min="1" max="1" width="32.85546875" customWidth="1"/>
    <col min="2" max="2" width="31" customWidth="1"/>
    <col min="3" max="3" width="29.5703125" customWidth="1"/>
    <col min="4" max="4" width="21.140625" customWidth="1"/>
    <col min="5" max="5" width="22.5703125" customWidth="1"/>
    <col min="6" max="10" width="16.7109375" customWidth="1"/>
    <col min="11" max="11" width="16.140625" customWidth="1"/>
  </cols>
  <sheetData>
    <row r="1" spans="1:11" ht="48" customHeight="1" x14ac:dyDescent="0.2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18" x14ac:dyDescent="0.25">
      <c r="A2" s="140" t="str">
        <f>valoración!A3</f>
        <v>PROPUESTA DE ADJUDICACIÓN DEL EXPEDIENTE S-06147-2022</v>
      </c>
      <c r="B2" s="140"/>
      <c r="C2" s="140"/>
      <c r="D2" s="140"/>
      <c r="E2" s="140"/>
      <c r="F2" s="140"/>
      <c r="G2" s="140"/>
      <c r="H2" s="140"/>
      <c r="I2" s="140"/>
      <c r="J2" s="140"/>
      <c r="K2" s="37"/>
    </row>
    <row r="3" spans="1:11" ht="18" x14ac:dyDescent="0.25">
      <c r="A3" s="140" t="str">
        <f>valoración!A4</f>
        <v>"Mobiliario de oficina"</v>
      </c>
      <c r="B3" s="140"/>
      <c r="C3" s="140"/>
      <c r="D3" s="140"/>
      <c r="E3" s="140"/>
      <c r="F3" s="140"/>
      <c r="G3" s="140"/>
      <c r="H3" s="140"/>
      <c r="I3" s="140"/>
      <c r="J3" s="140"/>
      <c r="K3" s="37"/>
    </row>
    <row r="4" spans="1:11" ht="18" x14ac:dyDescent="0.25">
      <c r="A4" s="140" t="str">
        <f>valoración!A5</f>
        <v>RESUMEN PUNTUACIÓN TÉCNICA Y ECONÓMICA</v>
      </c>
      <c r="B4" s="140"/>
      <c r="C4" s="140"/>
      <c r="D4" s="140"/>
      <c r="E4" s="140"/>
      <c r="F4" s="140"/>
      <c r="G4" s="140"/>
      <c r="H4" s="140"/>
      <c r="I4" s="140"/>
      <c r="J4" s="140"/>
      <c r="K4" s="37"/>
    </row>
    <row r="5" spans="1:11" x14ac:dyDescent="0.2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ht="13.5" thickBo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1" ht="30.75" customHeight="1" thickBot="1" x14ac:dyDescent="0.25">
      <c r="A7" s="37"/>
      <c r="B7" s="37"/>
      <c r="C7" s="37"/>
      <c r="D7" s="37"/>
      <c r="E7" s="61" t="s">
        <v>15</v>
      </c>
      <c r="F7" s="58"/>
      <c r="G7" s="58"/>
      <c r="H7" s="58"/>
      <c r="I7" s="58"/>
      <c r="J7" s="59"/>
      <c r="K7" s="37"/>
    </row>
    <row r="8" spans="1:11" ht="45.75" thickBot="1" x14ac:dyDescent="0.25">
      <c r="A8" s="15" t="s">
        <v>4</v>
      </c>
      <c r="B8" s="16" t="s">
        <v>5</v>
      </c>
      <c r="C8" s="17" t="s">
        <v>35</v>
      </c>
      <c r="D8" s="18" t="s">
        <v>0</v>
      </c>
      <c r="E8" s="16" t="s">
        <v>20</v>
      </c>
      <c r="F8" s="17" t="s">
        <v>1</v>
      </c>
      <c r="G8" s="17" t="s">
        <v>17</v>
      </c>
      <c r="H8" s="17" t="s">
        <v>10</v>
      </c>
      <c r="I8" s="17" t="s">
        <v>11</v>
      </c>
      <c r="J8" s="18" t="s">
        <v>12</v>
      </c>
      <c r="K8" s="17" t="s">
        <v>22</v>
      </c>
    </row>
    <row r="9" spans="1:11" ht="35.1" customHeight="1" x14ac:dyDescent="0.2">
      <c r="A9" s="64" t="s">
        <v>23</v>
      </c>
      <c r="B9" s="114" t="s">
        <v>27</v>
      </c>
      <c r="C9" s="110">
        <v>429700</v>
      </c>
      <c r="D9" s="103">
        <f>25+28</f>
        <v>53</v>
      </c>
      <c r="E9" s="19">
        <v>309015.3</v>
      </c>
      <c r="F9" s="40">
        <v>20.408585945511277</v>
      </c>
      <c r="G9" s="40">
        <v>73.408585945511277</v>
      </c>
      <c r="H9" s="119"/>
      <c r="I9" s="38"/>
      <c r="J9" s="39"/>
      <c r="K9" s="43"/>
    </row>
    <row r="10" spans="1:11" ht="35.1" customHeight="1" x14ac:dyDescent="0.2">
      <c r="A10" s="65"/>
      <c r="B10" s="115" t="s">
        <v>28</v>
      </c>
      <c r="C10" s="111">
        <v>429700</v>
      </c>
      <c r="D10" s="62">
        <v>35</v>
      </c>
      <c r="E10" s="21">
        <v>207422.7</v>
      </c>
      <c r="F10" s="40">
        <v>40</v>
      </c>
      <c r="G10" s="40">
        <v>75</v>
      </c>
      <c r="H10" s="120"/>
      <c r="I10" s="41"/>
      <c r="J10" s="42"/>
      <c r="K10" s="43"/>
    </row>
    <row r="11" spans="1:11" ht="35.1" customHeight="1" x14ac:dyDescent="0.2">
      <c r="A11" s="65"/>
      <c r="B11" s="122" t="s">
        <v>29</v>
      </c>
      <c r="C11" s="123">
        <v>429700</v>
      </c>
      <c r="D11" s="124">
        <f>15+35</f>
        <v>50</v>
      </c>
      <c r="E11" s="125">
        <v>268477.7</v>
      </c>
      <c r="F11" s="126">
        <v>28.225975266930767</v>
      </c>
      <c r="G11" s="126">
        <v>78.22597526693076</v>
      </c>
      <c r="H11" s="127">
        <v>1</v>
      </c>
      <c r="I11" s="128">
        <v>0.60236488144051703</v>
      </c>
      <c r="J11" s="129">
        <v>47.120580317233568</v>
      </c>
      <c r="K11" s="130">
        <f t="shared" ref="K11:K17" si="0">100-E11*100/C11</f>
        <v>37.519734698626948</v>
      </c>
    </row>
    <row r="12" spans="1:11" ht="35.1" customHeight="1" thickBot="1" x14ac:dyDescent="0.25">
      <c r="A12" s="65"/>
      <c r="B12" s="116" t="s">
        <v>30</v>
      </c>
      <c r="C12" s="112">
        <v>429700</v>
      </c>
      <c r="D12" s="104">
        <f>25+35</f>
        <v>60</v>
      </c>
      <c r="E12" s="24">
        <v>388964</v>
      </c>
      <c r="F12" s="40">
        <v>4.9910448567104826</v>
      </c>
      <c r="G12" s="40">
        <v>64.991044856710488</v>
      </c>
      <c r="H12" s="120"/>
      <c r="I12" s="41"/>
      <c r="J12" s="42"/>
      <c r="K12" s="43"/>
    </row>
    <row r="13" spans="1:11" ht="38.1" customHeight="1" x14ac:dyDescent="0.2">
      <c r="A13" s="64" t="s">
        <v>24</v>
      </c>
      <c r="B13" s="114" t="s">
        <v>31</v>
      </c>
      <c r="C13" s="110">
        <v>191900</v>
      </c>
      <c r="D13" s="103">
        <f>20+29</f>
        <v>49</v>
      </c>
      <c r="E13" s="19">
        <v>173974.28</v>
      </c>
      <c r="F13" s="40">
        <v>14.326107004627673</v>
      </c>
      <c r="G13" s="40">
        <v>63.326107004627673</v>
      </c>
      <c r="H13" s="120"/>
      <c r="I13" s="41"/>
      <c r="J13" s="42"/>
      <c r="K13" s="43"/>
    </row>
    <row r="14" spans="1:11" ht="35.1" customHeight="1" x14ac:dyDescent="0.2">
      <c r="A14" s="65"/>
      <c r="B14" s="115" t="s">
        <v>27</v>
      </c>
      <c r="C14" s="111">
        <v>191900</v>
      </c>
      <c r="D14" s="62">
        <f>25+28</f>
        <v>53</v>
      </c>
      <c r="E14" s="21">
        <v>164807.94</v>
      </c>
      <c r="F14" s="40">
        <v>17.786326712501747</v>
      </c>
      <c r="G14" s="40">
        <v>70.786326712501747</v>
      </c>
      <c r="H14" s="120"/>
      <c r="I14" s="41"/>
      <c r="J14" s="42"/>
      <c r="K14" s="43"/>
    </row>
    <row r="15" spans="1:11" ht="35.1" customHeight="1" x14ac:dyDescent="0.2">
      <c r="A15" s="65"/>
      <c r="B15" s="115" t="s">
        <v>32</v>
      </c>
      <c r="C15" s="111">
        <v>191900</v>
      </c>
      <c r="D15" s="62">
        <v>35</v>
      </c>
      <c r="E15" s="21">
        <v>105962.52</v>
      </c>
      <c r="F15" s="40">
        <v>40</v>
      </c>
      <c r="G15" s="40">
        <v>75</v>
      </c>
      <c r="H15" s="120"/>
      <c r="I15" s="41"/>
      <c r="J15" s="42"/>
      <c r="K15" s="43"/>
    </row>
    <row r="16" spans="1:11" ht="35.1" customHeight="1" thickBot="1" x14ac:dyDescent="0.25">
      <c r="A16" s="65"/>
      <c r="B16" s="131" t="s">
        <v>30</v>
      </c>
      <c r="C16" s="132">
        <v>191900</v>
      </c>
      <c r="D16" s="133">
        <f>25+35</f>
        <v>60</v>
      </c>
      <c r="E16" s="134">
        <v>169034</v>
      </c>
      <c r="F16" s="126">
        <v>16.191023014552695</v>
      </c>
      <c r="G16" s="126">
        <v>76.191023014552698</v>
      </c>
      <c r="H16" s="127">
        <v>1</v>
      </c>
      <c r="I16" s="128">
        <v>0.26901052070848314</v>
      </c>
      <c r="J16" s="129">
        <v>20.496186774456845</v>
      </c>
      <c r="K16" s="130">
        <f t="shared" si="0"/>
        <v>11.915581031787383</v>
      </c>
    </row>
    <row r="17" spans="1:11" ht="35.1" customHeight="1" thickBot="1" x14ac:dyDescent="0.25">
      <c r="A17" s="64" t="s">
        <v>25</v>
      </c>
      <c r="B17" s="135" t="s">
        <v>32</v>
      </c>
      <c r="C17" s="136">
        <v>56755</v>
      </c>
      <c r="D17" s="137">
        <v>35</v>
      </c>
      <c r="E17" s="138">
        <v>27645.040000000001</v>
      </c>
      <c r="F17" s="126">
        <v>40</v>
      </c>
      <c r="G17" s="126">
        <v>75</v>
      </c>
      <c r="H17" s="127">
        <v>1</v>
      </c>
      <c r="I17" s="128">
        <v>7.9560667549817415E-2</v>
      </c>
      <c r="J17" s="129">
        <v>5.9670500662363057</v>
      </c>
      <c r="K17" s="130">
        <f t="shared" si="0"/>
        <v>51.290564707955248</v>
      </c>
    </row>
    <row r="18" spans="1:11" ht="35.1" customHeight="1" thickBot="1" x14ac:dyDescent="0.25">
      <c r="A18" s="121" t="s">
        <v>26</v>
      </c>
      <c r="B18" s="135" t="s">
        <v>32</v>
      </c>
      <c r="C18" s="136">
        <v>35000</v>
      </c>
      <c r="D18" s="137">
        <f>25+35</f>
        <v>60</v>
      </c>
      <c r="E18" s="139">
        <v>34087.9</v>
      </c>
      <c r="F18" s="126">
        <v>40</v>
      </c>
      <c r="G18" s="126">
        <v>100</v>
      </c>
      <c r="H18" s="127">
        <v>1</v>
      </c>
      <c r="I18" s="128">
        <v>4.9063930301182439E-2</v>
      </c>
      <c r="J18" s="129">
        <v>4.9063930301182435</v>
      </c>
      <c r="K18" s="130">
        <f>100-E18*100/C18</f>
        <v>2.6059999999999945</v>
      </c>
    </row>
    <row r="19" spans="1:11" ht="41.25" thickBot="1" x14ac:dyDescent="0.25">
      <c r="A19" s="45"/>
      <c r="B19" s="46" t="s">
        <v>13</v>
      </c>
      <c r="C19" s="47">
        <f>C12+C16+C17+C18</f>
        <v>713355</v>
      </c>
      <c r="D19" s="48"/>
      <c r="E19" s="48"/>
      <c r="F19" s="48"/>
      <c r="G19" s="48"/>
      <c r="H19" s="48"/>
      <c r="I19" s="49" t="s">
        <v>21</v>
      </c>
      <c r="J19" s="60">
        <f>SUM(J9:J18)</f>
        <v>78.490210188044955</v>
      </c>
      <c r="K19" s="37"/>
    </row>
    <row r="20" spans="1:11" x14ac:dyDescent="0.2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</row>
    <row r="21" spans="1:11" x14ac:dyDescent="0.2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2" spans="1:11" ht="14.25" x14ac:dyDescent="0.2">
      <c r="A22" s="50" t="s">
        <v>2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</row>
    <row r="23" spans="1:11" ht="14.25" x14ac:dyDescent="0.2">
      <c r="A23" s="50" t="s">
        <v>38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</row>
    <row r="24" spans="1:11" x14ac:dyDescent="0.2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</row>
  </sheetData>
  <mergeCells count="3"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25"/>
  <sheetViews>
    <sheetView showGridLines="0" showZeros="0" zoomScale="85" zoomScaleNormal="85" workbookViewId="0">
      <selection activeCell="H16" sqref="H16"/>
    </sheetView>
  </sheetViews>
  <sheetFormatPr baseColWidth="10" defaultColWidth="11.42578125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8" width="15.5703125" style="10" customWidth="1"/>
    <col min="19" max="19" width="17.7109375" style="10" customWidth="1"/>
    <col min="20" max="20" width="18.140625" style="10" customWidth="1"/>
    <col min="21" max="21" width="14.42578125" style="10" customWidth="1"/>
    <col min="22" max="22" width="15.85546875" style="10" customWidth="1"/>
    <col min="23" max="23" width="14.28515625" style="10" customWidth="1"/>
    <col min="24" max="24" width="15.85546875" style="10" customWidth="1"/>
    <col min="25" max="16384" width="11.42578125" style="10"/>
  </cols>
  <sheetData>
    <row r="1" spans="1:24" x14ac:dyDescent="0.2">
      <c r="T1" s="12" t="s">
        <v>7</v>
      </c>
    </row>
    <row r="2" spans="1:24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19</v>
      </c>
      <c r="U2" s="14">
        <v>40</v>
      </c>
    </row>
    <row r="3" spans="1:24" s="3" customFormat="1" ht="22.5" customHeight="1" x14ac:dyDescent="0.15">
      <c r="A3" s="141" t="s">
        <v>37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T3" s="26" t="s">
        <v>9</v>
      </c>
    </row>
    <row r="4" spans="1:24" s="3" customFormat="1" ht="22.5" customHeight="1" x14ac:dyDescent="0.15">
      <c r="A4" s="141" t="s">
        <v>36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</row>
    <row r="5" spans="1:24" s="3" customFormat="1" ht="24.6" customHeight="1" x14ac:dyDescent="0.15">
      <c r="A5" s="141" t="s">
        <v>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</row>
    <row r="6" spans="1:24" s="3" customFormat="1" ht="24.6" customHeight="1" thickBot="1" x14ac:dyDescent="0.2">
      <c r="A6" s="23"/>
      <c r="B6" s="23"/>
      <c r="C6" s="23"/>
      <c r="D6" s="23"/>
      <c r="E6" s="23"/>
      <c r="F6" s="23"/>
      <c r="G6" s="23"/>
      <c r="H6" s="4"/>
    </row>
    <row r="7" spans="1:24" s="3" customFormat="1" ht="24.75" customHeight="1" thickBot="1" x14ac:dyDescent="0.3">
      <c r="A7" s="2"/>
      <c r="B7" s="6"/>
      <c r="C7" s="7"/>
      <c r="D7" s="7"/>
      <c r="E7" s="146" t="s">
        <v>15</v>
      </c>
      <c r="F7" s="147"/>
      <c r="G7" s="147"/>
      <c r="H7" s="147"/>
      <c r="I7" s="147"/>
      <c r="J7" s="148"/>
      <c r="K7" s="142" t="s">
        <v>33</v>
      </c>
      <c r="L7" s="143"/>
      <c r="M7" s="143"/>
      <c r="N7" s="143"/>
      <c r="O7" s="143"/>
      <c r="P7" s="143"/>
      <c r="Q7" s="144"/>
      <c r="R7" s="142" t="s">
        <v>34</v>
      </c>
      <c r="S7" s="143"/>
      <c r="T7" s="143"/>
      <c r="U7" s="143"/>
      <c r="V7" s="143"/>
      <c r="W7" s="143"/>
      <c r="X7" s="144"/>
    </row>
    <row r="8" spans="1:24" s="8" customFormat="1" ht="60.75" thickBot="1" x14ac:dyDescent="0.25">
      <c r="A8" s="15" t="s">
        <v>4</v>
      </c>
      <c r="B8" s="66" t="s">
        <v>5</v>
      </c>
      <c r="C8" s="67" t="s">
        <v>6</v>
      </c>
      <c r="D8" s="68" t="s">
        <v>0</v>
      </c>
      <c r="E8" s="66" t="s">
        <v>18</v>
      </c>
      <c r="F8" s="67" t="s">
        <v>1</v>
      </c>
      <c r="G8" s="67" t="s">
        <v>8</v>
      </c>
      <c r="H8" s="67" t="s">
        <v>10</v>
      </c>
      <c r="I8" s="67" t="s">
        <v>11</v>
      </c>
      <c r="J8" s="68" t="s">
        <v>12</v>
      </c>
      <c r="K8" s="66" t="s">
        <v>16</v>
      </c>
      <c r="L8" s="66" t="s">
        <v>18</v>
      </c>
      <c r="M8" s="67" t="s">
        <v>1</v>
      </c>
      <c r="N8" s="67" t="s">
        <v>17</v>
      </c>
      <c r="O8" s="67" t="s">
        <v>10</v>
      </c>
      <c r="P8" s="67" t="s">
        <v>11</v>
      </c>
      <c r="Q8" s="68" t="s">
        <v>12</v>
      </c>
      <c r="R8" s="66" t="s">
        <v>16</v>
      </c>
      <c r="S8" s="66" t="s">
        <v>18</v>
      </c>
      <c r="T8" s="67" t="s">
        <v>1</v>
      </c>
      <c r="U8" s="67" t="s">
        <v>17</v>
      </c>
      <c r="V8" s="67" t="s">
        <v>10</v>
      </c>
      <c r="W8" s="67" t="s">
        <v>11</v>
      </c>
      <c r="X8" s="68" t="s">
        <v>12</v>
      </c>
    </row>
    <row r="9" spans="1:24" s="3" customFormat="1" ht="35.1" customHeight="1" x14ac:dyDescent="0.15">
      <c r="A9" s="64" t="s">
        <v>23</v>
      </c>
      <c r="B9" s="114" t="s">
        <v>27</v>
      </c>
      <c r="C9" s="110">
        <v>429700</v>
      </c>
      <c r="D9" s="103">
        <f>25+28</f>
        <v>53</v>
      </c>
      <c r="E9" s="19">
        <v>309015.3</v>
      </c>
      <c r="F9" s="20">
        <f>$U$2*(2-E9/MIN(E$9:E$12))</f>
        <v>20.408585945511277</v>
      </c>
      <c r="G9" s="20">
        <f>D9+F9</f>
        <v>73.408585945511277</v>
      </c>
      <c r="H9" s="27"/>
      <c r="I9" s="28">
        <f>+$C9/$C$19*H9</f>
        <v>0</v>
      </c>
      <c r="J9" s="29"/>
      <c r="K9" s="80">
        <v>0.02</v>
      </c>
      <c r="L9" s="75">
        <f>E9*(1-K9)</f>
        <v>302834.99400000001</v>
      </c>
      <c r="M9" s="20">
        <f>$U$2*(2-L9/MIN($L$9:$L$12))</f>
        <v>21.600414226601046</v>
      </c>
      <c r="N9" s="20">
        <f>$D9+M9</f>
        <v>74.600414226601046</v>
      </c>
      <c r="O9" s="27">
        <v>1</v>
      </c>
      <c r="P9" s="28">
        <f>C9/$C$19*O9</f>
        <v>0.60236488144051703</v>
      </c>
      <c r="Q9" s="29">
        <f>+P9*N9</f>
        <v>44.936669671019999</v>
      </c>
      <c r="R9" s="80"/>
      <c r="S9" s="75">
        <f>E9</f>
        <v>309015.3</v>
      </c>
      <c r="T9" s="20">
        <f>$U$2*(2-S9/MIN($S$9:$S$12))</f>
        <v>20.408585945511277</v>
      </c>
      <c r="U9" s="20">
        <f>$D9+T9</f>
        <v>73.408585945511277</v>
      </c>
      <c r="V9" s="27"/>
      <c r="W9" s="28"/>
      <c r="X9" s="29"/>
    </row>
    <row r="10" spans="1:24" s="3" customFormat="1" ht="35.1" customHeight="1" x14ac:dyDescent="0.15">
      <c r="A10" s="65"/>
      <c r="B10" s="115" t="s">
        <v>28</v>
      </c>
      <c r="C10" s="111">
        <v>429700</v>
      </c>
      <c r="D10" s="62">
        <v>35</v>
      </c>
      <c r="E10" s="21">
        <v>207422.7</v>
      </c>
      <c r="F10" s="22">
        <f t="shared" ref="F10:F12" si="0">$U$2*(2-E10/MIN(E$9:E$12))</f>
        <v>40</v>
      </c>
      <c r="G10" s="22">
        <f>D10+F10</f>
        <v>75</v>
      </c>
      <c r="H10" s="69"/>
      <c r="I10" s="30"/>
      <c r="J10" s="31"/>
      <c r="K10" s="81"/>
      <c r="L10" s="63">
        <f t="shared" ref="L10:L18" si="1">E10</f>
        <v>207422.7</v>
      </c>
      <c r="M10" s="22">
        <f t="shared" ref="M10:M12" si="2">$U$2*(2-L10/MIN($L$9:$L$12))</f>
        <v>40</v>
      </c>
      <c r="N10" s="22">
        <f t="shared" ref="N10:N16" si="3">$D10+M10</f>
        <v>75</v>
      </c>
      <c r="O10" s="34"/>
      <c r="P10" s="30">
        <f>C10/$C$19*O10</f>
        <v>0</v>
      </c>
      <c r="Q10" s="31"/>
      <c r="R10" s="81"/>
      <c r="S10" s="63">
        <f t="shared" ref="S10:S18" si="4">E10</f>
        <v>207422.7</v>
      </c>
      <c r="T10" s="22">
        <f t="shared" ref="T10:T12" si="5">$U$2*(2-S10/MIN($S$9:$S$12))</f>
        <v>40</v>
      </c>
      <c r="U10" s="22">
        <f t="shared" ref="U10:U16" si="6">$D10+T10</f>
        <v>75</v>
      </c>
      <c r="V10" s="34"/>
      <c r="W10" s="30">
        <f>J10/$C$19*V10</f>
        <v>0</v>
      </c>
      <c r="X10" s="31"/>
    </row>
    <row r="11" spans="1:24" s="3" customFormat="1" ht="35.1" customHeight="1" x14ac:dyDescent="0.15">
      <c r="A11" s="65"/>
      <c r="B11" s="115" t="s">
        <v>29</v>
      </c>
      <c r="C11" s="111">
        <v>429700</v>
      </c>
      <c r="D11" s="62">
        <f>15+35</f>
        <v>50</v>
      </c>
      <c r="E11" s="21">
        <v>268477.7</v>
      </c>
      <c r="F11" s="22">
        <f t="shared" si="0"/>
        <v>28.225975266930767</v>
      </c>
      <c r="G11" s="22">
        <f>D11+F11</f>
        <v>78.22597526693076</v>
      </c>
      <c r="H11" s="69">
        <v>1</v>
      </c>
      <c r="I11" s="30">
        <f t="shared" ref="I11:I18" si="7">+$C11/$C$19*H11</f>
        <v>0.60236488144051703</v>
      </c>
      <c r="J11" s="31">
        <f>+I11*G11</f>
        <v>47.120580317233568</v>
      </c>
      <c r="K11" s="81"/>
      <c r="L11" s="63">
        <f t="shared" si="1"/>
        <v>268477.7</v>
      </c>
      <c r="M11" s="22">
        <f t="shared" si="2"/>
        <v>28.225975266930767</v>
      </c>
      <c r="N11" s="22">
        <f t="shared" si="3"/>
        <v>78.22597526693076</v>
      </c>
      <c r="O11" s="34"/>
      <c r="P11" s="30">
        <f>C11/$C$19*O11</f>
        <v>0</v>
      </c>
      <c r="Q11" s="31"/>
      <c r="R11" s="81"/>
      <c r="S11" s="63">
        <f t="shared" si="4"/>
        <v>268477.7</v>
      </c>
      <c r="T11" s="22">
        <f t="shared" si="5"/>
        <v>28.225975266930767</v>
      </c>
      <c r="U11" s="22">
        <f t="shared" si="6"/>
        <v>78.22597526693076</v>
      </c>
      <c r="V11" s="34"/>
      <c r="W11" s="30">
        <f>J11/$C$19*V11</f>
        <v>0</v>
      </c>
      <c r="X11" s="31"/>
    </row>
    <row r="12" spans="1:24" s="3" customFormat="1" ht="35.1" customHeight="1" thickBot="1" x14ac:dyDescent="0.2">
      <c r="A12" s="65"/>
      <c r="B12" s="116" t="s">
        <v>30</v>
      </c>
      <c r="C12" s="112">
        <v>429700</v>
      </c>
      <c r="D12" s="104">
        <f>25+35</f>
        <v>60</v>
      </c>
      <c r="E12" s="24">
        <v>388964</v>
      </c>
      <c r="F12" s="25">
        <f t="shared" si="0"/>
        <v>4.9910448567104826</v>
      </c>
      <c r="G12" s="25">
        <f t="shared" ref="G12" si="8">D12+F12</f>
        <v>64.991044856710488</v>
      </c>
      <c r="H12" s="108"/>
      <c r="I12" s="51">
        <f t="shared" si="7"/>
        <v>0</v>
      </c>
      <c r="J12" s="52"/>
      <c r="K12" s="106"/>
      <c r="L12" s="100">
        <f t="shared" si="1"/>
        <v>388964</v>
      </c>
      <c r="M12" s="25">
        <f t="shared" si="2"/>
        <v>4.9910448567104826</v>
      </c>
      <c r="N12" s="25">
        <f t="shared" si="3"/>
        <v>64.991044856710488</v>
      </c>
      <c r="O12" s="53"/>
      <c r="P12" s="51">
        <f>C12/$C$19*O12</f>
        <v>0</v>
      </c>
      <c r="Q12" s="52"/>
      <c r="R12" s="90">
        <v>0.02</v>
      </c>
      <c r="S12" s="76">
        <f>E12*(1-R12)</f>
        <v>381184.72</v>
      </c>
      <c r="T12" s="77">
        <f t="shared" si="5"/>
        <v>6.4912239595762777</v>
      </c>
      <c r="U12" s="77">
        <f t="shared" si="6"/>
        <v>66.491223959576274</v>
      </c>
      <c r="V12" s="95">
        <v>1</v>
      </c>
      <c r="W12" s="32">
        <f>C12/$C$19*V12</f>
        <v>0.60236488144051703</v>
      </c>
      <c r="X12" s="33">
        <f>+W12*U12</f>
        <v>40.051978237245031</v>
      </c>
    </row>
    <row r="13" spans="1:24" s="3" customFormat="1" ht="35.1" customHeight="1" x14ac:dyDescent="0.15">
      <c r="A13" s="64" t="s">
        <v>24</v>
      </c>
      <c r="B13" s="114" t="s">
        <v>31</v>
      </c>
      <c r="C13" s="110">
        <v>191900</v>
      </c>
      <c r="D13" s="103">
        <f>20+29</f>
        <v>49</v>
      </c>
      <c r="E13" s="19">
        <v>173974.28</v>
      </c>
      <c r="F13" s="20">
        <f>$U$2*(2-E13/MIN(E$13:E$16))</f>
        <v>14.326107004627673</v>
      </c>
      <c r="G13" s="20">
        <f t="shared" ref="G13:G16" si="9">D13+F13</f>
        <v>63.326107004627673</v>
      </c>
      <c r="H13" s="27"/>
      <c r="I13" s="82">
        <f t="shared" si="7"/>
        <v>0</v>
      </c>
      <c r="J13" s="83"/>
      <c r="K13" s="80"/>
      <c r="L13" s="75">
        <f t="shared" si="1"/>
        <v>173974.28</v>
      </c>
      <c r="M13" s="20">
        <f>$U$2*(2-L13/MIN($L$13:$L$16))</f>
        <v>14.326107004627673</v>
      </c>
      <c r="N13" s="20">
        <f t="shared" si="3"/>
        <v>63.326107004627673</v>
      </c>
      <c r="O13" s="36"/>
      <c r="P13" s="28">
        <f>+$C13/$C$19*O13</f>
        <v>0</v>
      </c>
      <c r="Q13" s="29"/>
      <c r="R13" s="80"/>
      <c r="S13" s="75">
        <f t="shared" si="4"/>
        <v>173974.28</v>
      </c>
      <c r="T13" s="20">
        <f>$U$2*(2-S13/MIN($S$13:$S$16))</f>
        <v>14.326107004627673</v>
      </c>
      <c r="U13" s="20">
        <f t="shared" si="6"/>
        <v>63.326107004627673</v>
      </c>
      <c r="V13" s="36"/>
      <c r="W13" s="28">
        <f t="shared" ref="W13:W18" si="10">C13/$C$19*V13</f>
        <v>0</v>
      </c>
      <c r="X13" s="29"/>
    </row>
    <row r="14" spans="1:24" s="3" customFormat="1" ht="35.1" customHeight="1" x14ac:dyDescent="0.15">
      <c r="A14" s="65"/>
      <c r="B14" s="115" t="s">
        <v>27</v>
      </c>
      <c r="C14" s="111">
        <v>191900</v>
      </c>
      <c r="D14" s="62">
        <f>25+28</f>
        <v>53</v>
      </c>
      <c r="E14" s="21">
        <v>164807.94</v>
      </c>
      <c r="F14" s="22">
        <f t="shared" ref="F14:F16" si="11">$U$2*(2-E14/MIN(E$13:E$16))</f>
        <v>17.786326712501747</v>
      </c>
      <c r="G14" s="22">
        <f t="shared" si="9"/>
        <v>70.786326712501747</v>
      </c>
      <c r="H14" s="69"/>
      <c r="I14" s="54">
        <f t="shared" si="7"/>
        <v>0</v>
      </c>
      <c r="J14" s="55"/>
      <c r="K14" s="81">
        <v>0.02</v>
      </c>
      <c r="L14" s="63">
        <f>E14*(1-K14)</f>
        <v>161511.7812</v>
      </c>
      <c r="M14" s="22">
        <f t="shared" ref="M14:M16" si="12">$U$2*(2-L14/MIN($L$13:$L$16))</f>
        <v>19.030600178251706</v>
      </c>
      <c r="N14" s="22">
        <f t="shared" si="3"/>
        <v>72.030600178251703</v>
      </c>
      <c r="O14" s="94">
        <v>1</v>
      </c>
      <c r="P14" s="41">
        <f>C14/$C$19*O14</f>
        <v>0.26901052070848314</v>
      </c>
      <c r="Q14" s="31">
        <f>+P14*N14</f>
        <v>19.37698926089605</v>
      </c>
      <c r="R14" s="81"/>
      <c r="S14" s="63">
        <f t="shared" si="4"/>
        <v>164807.94</v>
      </c>
      <c r="T14" s="22">
        <f t="shared" ref="T14:T16" si="13">$U$2*(2-S14/MIN($S$13:$S$16))</f>
        <v>17.786326712501747</v>
      </c>
      <c r="U14" s="22">
        <f t="shared" si="6"/>
        <v>70.786326712501747</v>
      </c>
      <c r="V14" s="34"/>
      <c r="W14" s="30">
        <f t="shared" si="10"/>
        <v>0</v>
      </c>
      <c r="X14" s="31"/>
    </row>
    <row r="15" spans="1:24" s="3" customFormat="1" ht="35.1" customHeight="1" x14ac:dyDescent="0.15">
      <c r="A15" s="65"/>
      <c r="B15" s="115" t="s">
        <v>32</v>
      </c>
      <c r="C15" s="111">
        <v>191900</v>
      </c>
      <c r="D15" s="62">
        <v>35</v>
      </c>
      <c r="E15" s="21">
        <v>105962.52</v>
      </c>
      <c r="F15" s="22">
        <f t="shared" si="11"/>
        <v>40</v>
      </c>
      <c r="G15" s="22">
        <f t="shared" si="9"/>
        <v>75</v>
      </c>
      <c r="H15" s="69"/>
      <c r="I15" s="54">
        <f t="shared" si="7"/>
        <v>0</v>
      </c>
      <c r="J15" s="55"/>
      <c r="K15" s="81"/>
      <c r="L15" s="63">
        <f t="shared" si="1"/>
        <v>105962.52</v>
      </c>
      <c r="M15" s="22">
        <f t="shared" si="12"/>
        <v>40</v>
      </c>
      <c r="N15" s="22">
        <f t="shared" si="3"/>
        <v>75</v>
      </c>
      <c r="O15" s="34"/>
      <c r="P15" s="41">
        <f t="shared" ref="P15:P18" si="14">C15/$C$19*O15</f>
        <v>0</v>
      </c>
      <c r="Q15" s="31">
        <f t="shared" ref="Q15:Q18" si="15">+P15*N15</f>
        <v>0</v>
      </c>
      <c r="R15" s="81"/>
      <c r="S15" s="63">
        <f t="shared" si="4"/>
        <v>105962.52</v>
      </c>
      <c r="T15" s="22">
        <f t="shared" si="13"/>
        <v>40</v>
      </c>
      <c r="U15" s="22">
        <f t="shared" si="6"/>
        <v>75</v>
      </c>
      <c r="V15" s="34"/>
      <c r="W15" s="30">
        <f t="shared" si="10"/>
        <v>0</v>
      </c>
      <c r="X15" s="31"/>
    </row>
    <row r="16" spans="1:24" s="3" customFormat="1" ht="35.1" customHeight="1" thickBot="1" x14ac:dyDescent="0.2">
      <c r="A16" s="65"/>
      <c r="B16" s="116" t="s">
        <v>30</v>
      </c>
      <c r="C16" s="112">
        <v>191900</v>
      </c>
      <c r="D16" s="104">
        <f>25+35</f>
        <v>60</v>
      </c>
      <c r="E16" s="79">
        <v>169034</v>
      </c>
      <c r="F16" s="77">
        <f t="shared" si="11"/>
        <v>16.191023014552695</v>
      </c>
      <c r="G16" s="77">
        <f t="shared" si="9"/>
        <v>76.191023014552698</v>
      </c>
      <c r="H16" s="78">
        <v>1</v>
      </c>
      <c r="I16" s="32">
        <f t="shared" si="7"/>
        <v>0.26901052070848314</v>
      </c>
      <c r="J16" s="33">
        <f>+I16*G16</f>
        <v>20.496186774456845</v>
      </c>
      <c r="K16" s="107"/>
      <c r="L16" s="76">
        <f t="shared" si="1"/>
        <v>169034</v>
      </c>
      <c r="M16" s="77">
        <f t="shared" si="12"/>
        <v>16.191023014552695</v>
      </c>
      <c r="N16" s="77">
        <f t="shared" si="3"/>
        <v>76.191023014552698</v>
      </c>
      <c r="O16" s="35"/>
      <c r="P16" s="44">
        <f t="shared" si="14"/>
        <v>0</v>
      </c>
      <c r="Q16" s="33">
        <f t="shared" si="15"/>
        <v>0</v>
      </c>
      <c r="R16" s="90">
        <v>0.02</v>
      </c>
      <c r="S16" s="76">
        <f>E16*(1-R16)</f>
        <v>165653.32</v>
      </c>
      <c r="T16" s="77">
        <f t="shared" si="13"/>
        <v>17.467202554261636</v>
      </c>
      <c r="U16" s="77">
        <f t="shared" si="6"/>
        <v>77.467202554261632</v>
      </c>
      <c r="V16" s="95">
        <v>1</v>
      </c>
      <c r="W16" s="32">
        <f t="shared" si="10"/>
        <v>0.26901052070848314</v>
      </c>
      <c r="X16" s="33">
        <f>+W16*U16</f>
        <v>20.839492496951458</v>
      </c>
    </row>
    <row r="17" spans="1:24" s="3" customFormat="1" ht="35.1" customHeight="1" thickBot="1" x14ac:dyDescent="0.2">
      <c r="A17" s="64" t="s">
        <v>25</v>
      </c>
      <c r="B17" s="117" t="s">
        <v>32</v>
      </c>
      <c r="C17" s="113">
        <v>56755</v>
      </c>
      <c r="D17" s="105">
        <v>35</v>
      </c>
      <c r="E17" s="88">
        <v>27645.040000000001</v>
      </c>
      <c r="F17" s="89">
        <v>40</v>
      </c>
      <c r="G17" s="89">
        <f>D17+F17</f>
        <v>75</v>
      </c>
      <c r="H17" s="97">
        <v>1</v>
      </c>
      <c r="I17" s="86">
        <f t="shared" si="7"/>
        <v>7.9560667549817415E-2</v>
      </c>
      <c r="J17" s="87">
        <f>+I17*G17</f>
        <v>5.9670500662363057</v>
      </c>
      <c r="K17" s="98"/>
      <c r="L17" s="93">
        <f t="shared" si="1"/>
        <v>27645.040000000001</v>
      </c>
      <c r="M17" s="89">
        <f>F17</f>
        <v>40</v>
      </c>
      <c r="N17" s="89">
        <f>$D17+M17</f>
        <v>75</v>
      </c>
      <c r="O17" s="97">
        <v>1</v>
      </c>
      <c r="P17" s="102">
        <f t="shared" si="14"/>
        <v>7.9560667549817415E-2</v>
      </c>
      <c r="Q17" s="87">
        <f t="shared" si="15"/>
        <v>5.9670500662363057</v>
      </c>
      <c r="R17" s="98"/>
      <c r="S17" s="93">
        <f t="shared" si="4"/>
        <v>27645.040000000001</v>
      </c>
      <c r="T17" s="89">
        <v>40</v>
      </c>
      <c r="U17" s="89">
        <f>$D17+T17</f>
        <v>75</v>
      </c>
      <c r="V17" s="95">
        <v>1</v>
      </c>
      <c r="W17" s="86">
        <f t="shared" si="10"/>
        <v>7.9560667549817415E-2</v>
      </c>
      <c r="X17" s="87">
        <f>+W17*U17</f>
        <v>5.9670500662363057</v>
      </c>
    </row>
    <row r="18" spans="1:24" s="3" customFormat="1" ht="35.1" customHeight="1" thickBot="1" x14ac:dyDescent="0.2">
      <c r="A18" s="64" t="s">
        <v>26</v>
      </c>
      <c r="B18" s="117" t="s">
        <v>32</v>
      </c>
      <c r="C18" s="113">
        <v>35000</v>
      </c>
      <c r="D18" s="105">
        <f>25+35</f>
        <v>60</v>
      </c>
      <c r="E18" s="109">
        <v>34087.9</v>
      </c>
      <c r="F18" s="92">
        <v>40</v>
      </c>
      <c r="G18" s="92">
        <f>D18+F18</f>
        <v>100</v>
      </c>
      <c r="H18" s="84">
        <v>1</v>
      </c>
      <c r="I18" s="85">
        <f t="shared" si="7"/>
        <v>4.9063930301182439E-2</v>
      </c>
      <c r="J18" s="96">
        <f>+I18*G18</f>
        <v>4.9063930301182435</v>
      </c>
      <c r="K18" s="99"/>
      <c r="L18" s="91">
        <f t="shared" si="1"/>
        <v>34087.9</v>
      </c>
      <c r="M18" s="92">
        <f>F18</f>
        <v>40</v>
      </c>
      <c r="N18" s="92">
        <f>$D18+M18</f>
        <v>100</v>
      </c>
      <c r="O18" s="84">
        <v>1</v>
      </c>
      <c r="P18" s="101">
        <f t="shared" si="14"/>
        <v>4.9063930301182439E-2</v>
      </c>
      <c r="Q18" s="96">
        <f t="shared" si="15"/>
        <v>4.9063930301182435</v>
      </c>
      <c r="R18" s="99"/>
      <c r="S18" s="91">
        <f t="shared" si="4"/>
        <v>34087.9</v>
      </c>
      <c r="T18" s="92">
        <v>40</v>
      </c>
      <c r="U18" s="92">
        <f>$D18+T18</f>
        <v>100</v>
      </c>
      <c r="V18" s="95">
        <v>1</v>
      </c>
      <c r="W18" s="85">
        <f t="shared" si="10"/>
        <v>4.9063930301182439E-2</v>
      </c>
      <c r="X18" s="96">
        <f>+W18*U18</f>
        <v>4.9063930301182435</v>
      </c>
    </row>
    <row r="19" spans="1:24" s="57" customFormat="1" ht="42.75" customHeight="1" thickBot="1" x14ac:dyDescent="0.25">
      <c r="A19" s="56"/>
      <c r="B19" s="70" t="s">
        <v>13</v>
      </c>
      <c r="C19" s="71">
        <f>C12+C16+C17+C18</f>
        <v>713355</v>
      </c>
      <c r="D19" s="72"/>
      <c r="E19" s="72"/>
      <c r="F19" s="72"/>
      <c r="G19" s="72"/>
      <c r="H19" s="72"/>
      <c r="I19" s="73" t="s">
        <v>14</v>
      </c>
      <c r="J19" s="118">
        <f>SUM(J9:J18)</f>
        <v>78.490210188044955</v>
      </c>
      <c r="K19" s="72"/>
      <c r="L19" s="72"/>
      <c r="M19" s="72"/>
      <c r="N19" s="72"/>
      <c r="O19" s="72"/>
      <c r="P19" s="73" t="s">
        <v>14</v>
      </c>
      <c r="Q19" s="74">
        <f>SUM(Q9:Q18)</f>
        <v>75.187102028270601</v>
      </c>
      <c r="R19" s="72"/>
      <c r="S19" s="72"/>
      <c r="T19" s="72"/>
      <c r="U19" s="72"/>
      <c r="V19" s="95"/>
      <c r="W19" s="73" t="s">
        <v>14</v>
      </c>
      <c r="X19" s="74">
        <f>SUM(X9:X18)</f>
        <v>71.764913830551038</v>
      </c>
    </row>
    <row r="22" spans="1:24" ht="14.25" x14ac:dyDescent="0.2">
      <c r="A22" s="1" t="s">
        <v>2</v>
      </c>
    </row>
    <row r="23" spans="1:24" ht="14.25" x14ac:dyDescent="0.2">
      <c r="A23" s="1" t="s">
        <v>38</v>
      </c>
    </row>
    <row r="25" spans="1:24" ht="56.25" customHeight="1" x14ac:dyDescent="0.2">
      <c r="A25" s="145"/>
      <c r="B25" s="145"/>
      <c r="C25" s="145"/>
      <c r="D25" s="145"/>
      <c r="E25" s="145"/>
      <c r="F25" s="145"/>
      <c r="G25" s="145"/>
    </row>
  </sheetData>
  <mergeCells count="7">
    <mergeCell ref="A3:Q3"/>
    <mergeCell ref="A4:Q4"/>
    <mergeCell ref="A5:Q5"/>
    <mergeCell ref="R7:X7"/>
    <mergeCell ref="A25:G25"/>
    <mergeCell ref="E7:J7"/>
    <mergeCell ref="K7:Q7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Ana María Alonso Blázquez</cp:lastModifiedBy>
  <cp:lastPrinted>2021-11-19T11:28:43Z</cp:lastPrinted>
  <dcterms:created xsi:type="dcterms:W3CDTF">2007-03-30T09:59:06Z</dcterms:created>
  <dcterms:modified xsi:type="dcterms:W3CDTF">2022-12-02T13:31:20Z</dcterms:modified>
</cp:coreProperties>
</file>