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2\EXPEDIENTES COMITE\3.- INFORME TÉCNICO\S-06471-2022 RTVEPLAY-i Equipos decodificación\5 Evaluación\"/>
    </mc:Choice>
  </mc:AlternateContent>
  <xr:revisionPtr revIDLastSave="0" documentId="13_ncr:1_{7B4A70AC-1707-4CEF-B830-280AA8D3AB60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ADJUDICADA'!$A$1:$L$15</definedName>
    <definedName name="_xlnm.Print_Area" localSheetId="1">valoración!$A$2:$Q$15</definedName>
  </definedNames>
  <calcPr calcId="191029"/>
</workbook>
</file>

<file path=xl/calcChain.xml><?xml version="1.0" encoding="utf-8"?>
<calcChain xmlns="http://schemas.openxmlformats.org/spreadsheetml/2006/main">
  <c r="C11" i="6" l="1"/>
  <c r="C11" i="5"/>
  <c r="K11" i="6" l="1"/>
  <c r="L10" i="6"/>
  <c r="L9" i="6"/>
  <c r="A4" i="6" l="1"/>
  <c r="A3" i="6"/>
  <c r="A2" i="6"/>
  <c r="P10" i="5" l="1"/>
  <c r="L10" i="5"/>
  <c r="M10" i="5" s="1"/>
  <c r="N10" i="5" s="1"/>
  <c r="I10" i="5"/>
  <c r="F10" i="5"/>
  <c r="G10" i="5" s="1"/>
  <c r="J10" i="5" s="1"/>
  <c r="L9" i="5"/>
  <c r="M9" i="5" s="1"/>
  <c r="N9" i="5" s="1"/>
  <c r="I9" i="5"/>
  <c r="F9" i="5"/>
  <c r="G9" i="5" s="1"/>
  <c r="J9" i="5" l="1"/>
  <c r="J11" i="5" s="1"/>
  <c r="P9" i="5"/>
  <c r="Q10" i="5"/>
  <c r="Q9" i="5"/>
  <c r="Q11" i="5"/>
</calcChain>
</file>

<file path=xl/sharedStrings.xml><?xml version="1.0" encoding="utf-8"?>
<sst xmlns="http://schemas.openxmlformats.org/spreadsheetml/2006/main" count="52" uniqueCount="27">
  <si>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</si>
  <si>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</si>
  <si>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</si>
  <si>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</si>
  <si>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</si>
  <si>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</si>
  <si>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</si>
  <si>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Puntuación Total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</si>
  <si>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</si>
  <si>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</si>
  <si>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</si>
  <si>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</si>
  <si>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</si>
  <si>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</si>
  <si>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</si>
  <si>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</si>
  <si>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%  Ahorro s/ licitación</t>
  </si>
  <si>
    <t>LOTE 1: EQUIPOS PARA CODIFICACIÓN Y DECODIFICACIÓN DE SEÑALES IP</t>
  </si>
  <si>
    <t>LOTE 2: EQUIPOS GATEWAY PARA CONVERSIÓN SEÑALES IP</t>
  </si>
  <si>
    <t>BROAD SERVICE TECHNICAL SUPPORT, SL</t>
  </si>
  <si>
    <t xml:space="preserve">FÓRMULA PUNTUACIÓN ECONÓMICA: </t>
  </si>
  <si>
    <t xml:space="preserve">Celda contigua: </t>
  </si>
  <si>
    <r>
      <t>Importe Oferta</t>
    </r>
    <r>
      <rPr>
        <b/>
        <i/>
        <sz val="12"/>
        <rFont val="Tahoma"/>
        <family val="2"/>
      </rPr>
      <t xml:space="preserve"> </t>
    </r>
  </si>
  <si>
    <t xml:space="preserve">Alternativa 2: oferta conjunta "Broad Service" por los dos lotes </t>
  </si>
  <si>
    <t>"RTVEPLAY-i Equipos codificadores, decodificadores y de ocnversion de señales IP"</t>
  </si>
  <si>
    <t>PROPUESTA DE ADJUDICACIÓN DEL EXPEDIENTE S-06174-2022</t>
  </si>
  <si>
    <t>Madrid, a 30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</si>
</sst>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63">
    <xf numFmtId="0" fontId="0" fillId="0" borderId="0" xfId="0"/>
    <xf numFmtId="0" fontId="5" fillId="0" borderId="4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4" fontId="6" fillId="4" borderId="1" xfId="0" applyNumberFormat="1" applyFont="1" applyFill="1" applyBorder="1" applyAlignment="1">
      <alignment horizontal="right" vertical="center" indent="1"/>
    </xf>
    <xf numFmtId="4" fontId="9" fillId="4" borderId="1" xfId="0" applyNumberFormat="1" applyFont="1" applyFill="1" applyBorder="1" applyAlignment="1">
      <alignment horizontal="right" vertical="center" indent="1"/>
    </xf>
    <xf numFmtId="166" fontId="6" fillId="0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" xfId="2" applyNumberFormat="1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166" fontId="6" fillId="0" borderId="1" xfId="0" applyNumberFormat="1" applyFont="1" applyFill="1" applyBorder="1" applyAlignment="1">
      <alignment horizontal="right" vertical="center" indent="1"/>
    </xf>
    <xf numFmtId="0" fontId="16" fillId="0" borderId="7" xfId="0" applyNumberFormat="1" applyFont="1" applyFill="1" applyBorder="1" applyAlignment="1">
      <alignment horizontal="left" vertical="top" wrapText="1"/>
    </xf>
    <xf numFmtId="164" fontId="5" fillId="0" borderId="8" xfId="2" applyFont="1" applyFill="1" applyBorder="1" applyAlignment="1">
      <alignment horizontal="center" vertical="center"/>
    </xf>
    <xf numFmtId="166" fontId="6" fillId="4" borderId="1" xfId="0" applyNumberFormat="1" applyFont="1" applyFill="1" applyBorder="1" applyAlignment="1">
      <alignment horizontal="right" vertical="center" indent="1"/>
    </xf>
    <xf numFmtId="0" fontId="0" fillId="5" borderId="0" xfId="0" applyFill="1"/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right" vertical="center" wrapText="1"/>
    </xf>
    <xf numFmtId="166" fontId="17" fillId="0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8" fontId="3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164" fontId="5" fillId="0" borderId="1" xfId="2" applyFont="1" applyFill="1" applyBorder="1" applyAlignment="1">
      <alignment horizontal="center" vertical="center"/>
    </xf>
    <xf numFmtId="166" fontId="9" fillId="0" borderId="1" xfId="0" applyNumberFormat="1" applyFont="1" applyFill="1" applyBorder="1" applyAlignment="1">
      <alignment horizontal="center" vertical="center"/>
    </xf>
    <xf numFmtId="0" fontId="9" fillId="5" borderId="2" xfId="0" applyNumberFormat="1" applyFont="1" applyFill="1" applyBorder="1" applyAlignment="1">
      <alignment horizontal="right" vertical="center" wrapText="1"/>
    </xf>
    <xf numFmtId="166" fontId="17" fillId="5" borderId="2" xfId="0" applyNumberFormat="1" applyFont="1" applyFill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/>
    </xf>
    <xf numFmtId="8" fontId="20" fillId="0" borderId="1" xfId="0" applyNumberFormat="1" applyFont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/>
    </xf>
    <xf numFmtId="9" fontId="5" fillId="4" borderId="1" xfId="3" applyFont="1" applyFill="1" applyBorder="1" applyAlignment="1">
      <alignment horizontal="center" vertical="center"/>
    </xf>
    <xf numFmtId="166" fontId="6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9" fontId="18" fillId="0" borderId="3" xfId="3" applyFont="1" applyFill="1" applyBorder="1" applyAlignment="1">
      <alignment horizontal="left" vertical="center"/>
    </xf>
    <xf numFmtId="9" fontId="18" fillId="0" borderId="5" xfId="3" applyFont="1" applyFill="1" applyBorder="1" applyAlignment="1">
      <alignment horizontal="left" vertical="center"/>
    </xf>
    <xf numFmtId="9" fontId="18" fillId="0" borderId="6" xfId="3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3" xfId="2" applyNumberFormat="1" applyFont="1" applyFill="1" applyBorder="1" applyAlignment="1">
      <alignment horizontal="left" vertical="center"/>
    </xf>
    <xf numFmtId="165" fontId="18" fillId="0" borderId="5" xfId="2" applyNumberFormat="1" applyFont="1" applyFill="1" applyBorder="1" applyAlignment="1">
      <alignment horizontal="left" vertical="center"/>
    </xf>
    <xf numFmtId="165" fontId="18" fillId="0" borderId="6" xfId="2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166" fontId="3" fillId="0" borderId="0" xfId="0" applyNumberFormat="1" applyFont="1" applyFill="1" applyBorder="1"/>
    <xf numFmtId="166" fontId="0" fillId="0" borderId="0" xfId="0" applyNumberFormat="1"/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108858</xdr:colOff>
      <xdr:row>0</xdr:row>
      <xdr:rowOff>75748</xdr:rowOff>
    </xdr:from>
    <xdr:to>
      <xdr:col>7</xdr:col>
      <xdr:colOff>281215</xdr:colOff>
      <xdr:row>0</xdr:row>
      <xdr:rowOff>529480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E7E15D7-D624-4428-A027-055094099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72" y="75748"/>
          <a:ext cx="6449786" cy="4537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122705</xdr:colOff>
      <xdr:row>0</xdr:row>
      <xdr:rowOff>70410</xdr:rowOff>
    </xdr:from>
    <xdr:to>
      <xdr:col>6</xdr:col>
      <xdr:colOff>814532</xdr:colOff>
      <xdr:row>1</xdr:row>
      <xdr:rowOff>556762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582DEBE-DD1C-43DF-B9C4-CA67962E5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05" y="70410"/>
          <a:ext cx="9783295" cy="682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zoomScale="55" zoomScaleNormal="55" workbookViewId="0">
      <selection activeCell="A15" sqref="A15"/>
    </sheetView>
  </sheetViews>
  <sheetFormatPr baseColWidth="10" defaultRowHeight="12.5" x14ac:dyDescent="0.25"/>
  <cols>
    <col min="1" max="1" width="32.81640625" customWidth="1"/>
    <col min="2" max="2" width="24.54296875" bestFit="1" customWidth="1"/>
    <col min="3" max="3" width="22.81640625" bestFit="1" customWidth="1"/>
    <col min="4" max="4" width="21.1796875" customWidth="1"/>
    <col min="5" max="11" width="16.7265625" style="10" customWidth="1"/>
    <col min="12" max="12" width="16.1796875" customWidth="1"/>
  </cols>
  <sheetData>
    <row r="1" spans="1:12" ht="48" customHeight="1" x14ac:dyDescent="0.25">
      <c r="A1" s="28"/>
      <c r="B1" s="28"/>
      <c r="C1" s="28"/>
      <c r="D1" s="28"/>
      <c r="L1" s="28"/>
    </row>
    <row r="2" spans="1:12" ht="17.5" x14ac:dyDescent="0.35">
      <c r="A2" s="55" t="str">
        <f>valoración!A3</f>
        <v>PROPUESTA DE ADJUDICACIÓN DEL EXPEDIENTE S-06174-2022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28"/>
    </row>
    <row r="3" spans="1:12" ht="17.5" x14ac:dyDescent="0.35">
      <c r="A3" s="55" t="str">
        <f>valoración!A4</f>
        <v>"RTVEPLAY-i Equipos codificadores, decodificadores y de ocnversion de señales IP"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28"/>
    </row>
    <row r="4" spans="1:12" ht="17.5" x14ac:dyDescent="0.35">
      <c r="A4" s="55" t="str">
        <f>valoración!A5</f>
        <v>RESUMEN PUNTUACIÓN TÉCNICA Y ECONÓMICA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28"/>
    </row>
    <row r="5" spans="1:12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ht="13" thickBot="1" x14ac:dyDescent="0.3">
      <c r="A6" s="28"/>
      <c r="B6" s="28"/>
      <c r="C6" s="28"/>
      <c r="D6" s="28"/>
      <c r="E6" s="3"/>
      <c r="F6" s="3"/>
      <c r="G6" s="3"/>
      <c r="H6" s="3"/>
      <c r="I6" s="3"/>
      <c r="J6" s="3"/>
      <c r="K6" s="3"/>
      <c r="L6" s="28"/>
    </row>
    <row r="7" spans="1:12" ht="30.75" customHeight="1" thickBot="1" x14ac:dyDescent="0.3">
      <c r="A7" s="28"/>
      <c r="B7" s="28"/>
      <c r="C7" s="28"/>
      <c r="D7" s="28"/>
      <c r="E7" s="52" t="s">
        <v>23</v>
      </c>
      <c r="F7" s="53"/>
      <c r="G7" s="53"/>
      <c r="H7" s="53"/>
      <c r="I7" s="53"/>
      <c r="J7" s="53"/>
      <c r="K7" s="54"/>
      <c r="L7" s="28"/>
    </row>
    <row r="8" spans="1:12" ht="30" x14ac:dyDescent="0.25">
      <c r="A8" s="31" t="s">
        <v>4</v>
      </c>
      <c r="B8" s="32" t="s">
        <v>5</v>
      </c>
      <c r="C8" s="33" t="s">
        <v>6</v>
      </c>
      <c r="D8" s="34" t="s">
        <v>0</v>
      </c>
      <c r="E8" s="32" t="s">
        <v>14</v>
      </c>
      <c r="F8" s="32" t="s">
        <v>22</v>
      </c>
      <c r="G8" s="33" t="s">
        <v>1</v>
      </c>
      <c r="H8" s="33" t="s">
        <v>15</v>
      </c>
      <c r="I8" s="33" t="s">
        <v>8</v>
      </c>
      <c r="J8" s="33" t="s">
        <v>9</v>
      </c>
      <c r="K8" s="34" t="s">
        <v>10</v>
      </c>
      <c r="L8" s="33" t="s">
        <v>16</v>
      </c>
    </row>
    <row r="9" spans="1:12" ht="35.15" customHeight="1" x14ac:dyDescent="0.25">
      <c r="A9" s="37" t="s">
        <v>17</v>
      </c>
      <c r="B9" s="45" t="s">
        <v>19</v>
      </c>
      <c r="C9" s="41">
        <v>125312.59</v>
      </c>
      <c r="D9" s="46">
        <v>25</v>
      </c>
      <c r="E9" s="47">
        <v>0.02</v>
      </c>
      <c r="F9" s="48">
        <v>112713.72979999999</v>
      </c>
      <c r="G9" s="49">
        <v>75</v>
      </c>
      <c r="H9" s="50">
        <v>100</v>
      </c>
      <c r="I9" s="51">
        <v>1</v>
      </c>
      <c r="J9" s="22">
        <v>0.55638109439155836</v>
      </c>
      <c r="K9" s="40">
        <v>55.638109439155834</v>
      </c>
      <c r="L9" s="49">
        <f>100-($F9*100/$C9)</f>
        <v>10.053946056018802</v>
      </c>
    </row>
    <row r="10" spans="1:12" ht="35.15" customHeight="1" x14ac:dyDescent="0.25">
      <c r="A10" s="37" t="s">
        <v>18</v>
      </c>
      <c r="B10" s="45" t="s">
        <v>19</v>
      </c>
      <c r="C10" s="41">
        <v>99915.39</v>
      </c>
      <c r="D10" s="46">
        <v>25</v>
      </c>
      <c r="E10" s="47">
        <v>0.02</v>
      </c>
      <c r="F10" s="48">
        <v>89491.100999999995</v>
      </c>
      <c r="G10" s="49">
        <v>75</v>
      </c>
      <c r="H10" s="50">
        <v>100</v>
      </c>
      <c r="I10" s="51">
        <v>1</v>
      </c>
      <c r="J10" s="22">
        <v>0.44361890560844175</v>
      </c>
      <c r="K10" s="40">
        <v>44.361890560844174</v>
      </c>
      <c r="L10" s="44">
        <f t="shared" ref="L10" si="0">100-($F10*100/$C10)</f>
        <v>10.433116459836668</v>
      </c>
    </row>
    <row r="11" spans="1:12" ht="26.5" thickBot="1" x14ac:dyDescent="0.3">
      <c r="A11" s="29"/>
      <c r="B11" s="42" t="s">
        <v>11</v>
      </c>
      <c r="C11" s="43">
        <f>SUM(C9:C10)</f>
        <v>225227.97999999998</v>
      </c>
      <c r="D11" s="30"/>
      <c r="J11" s="25" t="s">
        <v>12</v>
      </c>
      <c r="K11" s="26">
        <f>SUM(K9:K10)</f>
        <v>100</v>
      </c>
      <c r="L11" s="28"/>
    </row>
    <row r="12" spans="1:12" x14ac:dyDescent="0.25">
      <c r="A12" s="28"/>
      <c r="B12" s="28"/>
      <c r="C12" s="28"/>
      <c r="D12" s="28"/>
      <c r="L12" s="28"/>
    </row>
    <row r="13" spans="1:12" x14ac:dyDescent="0.25">
      <c r="A13" s="28"/>
      <c r="B13" s="28"/>
      <c r="C13" s="28"/>
      <c r="D13" s="28"/>
      <c r="L13" s="28"/>
    </row>
    <row r="14" spans="1:12" ht="14" x14ac:dyDescent="0.3">
      <c r="A14" s="1" t="s">
        <v>2</v>
      </c>
      <c r="B14" s="10"/>
      <c r="C14" s="10"/>
      <c r="D14" s="10"/>
      <c r="L14" s="28"/>
    </row>
    <row r="15" spans="1:12" ht="14" x14ac:dyDescent="0.3">
      <c r="A15" s="1" t="s">
        <v>26</v>
      </c>
      <c r="B15" s="10"/>
      <c r="C15" s="10"/>
      <c r="D15" s="10"/>
      <c r="L15" s="28"/>
    </row>
    <row r="16" spans="1:12" ht="15.5" x14ac:dyDescent="0.25">
      <c r="A16" s="9"/>
      <c r="B16" s="10"/>
      <c r="C16" s="10"/>
      <c r="D16" s="10"/>
      <c r="F16" s="61"/>
      <c r="L16" s="28"/>
    </row>
    <row r="23" spans="3:3" x14ac:dyDescent="0.25">
      <c r="C23" s="62"/>
    </row>
  </sheetData>
  <mergeCells count="4">
    <mergeCell ref="E7:K7"/>
    <mergeCell ref="A2:K2"/>
    <mergeCell ref="A3:K3"/>
    <mergeCell ref="A4:K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17"/>
  <sheetViews>
    <sheetView showGridLines="0" showZeros="0" topLeftCell="I4" zoomScale="85" zoomScaleNormal="85" workbookViewId="0">
      <selection activeCell="L13" sqref="L13"/>
    </sheetView>
  </sheetViews>
  <sheetFormatPr baseColWidth="10" defaultColWidth="11.453125" defaultRowHeight="15.5" x14ac:dyDescent="0.25"/>
  <cols>
    <col min="1" max="1" width="30.453125" style="9" customWidth="1"/>
    <col min="2" max="2" width="30.26953125" style="10" customWidth="1"/>
    <col min="3" max="3" width="25.1796875" style="10" customWidth="1"/>
    <col min="4" max="4" width="17" style="10" customWidth="1"/>
    <col min="5" max="17" width="16.7265625" style="10" customWidth="1"/>
    <col min="18" max="16384" width="11.453125" style="10"/>
  </cols>
  <sheetData>
    <row r="1" spans="1:21" x14ac:dyDescent="0.25">
      <c r="T1" s="12" t="s">
        <v>20</v>
      </c>
    </row>
    <row r="2" spans="1:21" s="3" customFormat="1" ht="48" customHeight="1" x14ac:dyDescent="0.2">
      <c r="A2" s="2"/>
      <c r="D2" s="4"/>
      <c r="E2" s="4"/>
      <c r="F2" s="4"/>
      <c r="G2" s="4"/>
      <c r="H2" s="5"/>
      <c r="M2" s="11"/>
      <c r="T2" s="13" t="s">
        <v>21</v>
      </c>
      <c r="U2" s="14">
        <v>75</v>
      </c>
    </row>
    <row r="3" spans="1:21" s="3" customFormat="1" ht="22.5" customHeight="1" x14ac:dyDescent="0.2">
      <c r="A3" s="60" t="s">
        <v>25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T3" s="20"/>
    </row>
    <row r="4" spans="1:21" s="3" customFormat="1" ht="22.5" customHeight="1" x14ac:dyDescent="0.2">
      <c r="A4" s="60" t="s">
        <v>24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</row>
    <row r="5" spans="1:21" s="3" customFormat="1" ht="24.65" customHeight="1" x14ac:dyDescent="0.2">
      <c r="A5" s="60" t="s">
        <v>3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</row>
    <row r="6" spans="1:21" s="3" customFormat="1" ht="24.65" customHeight="1" thickBot="1" x14ac:dyDescent="0.25">
      <c r="A6" s="19"/>
      <c r="B6" s="19"/>
      <c r="C6" s="19"/>
      <c r="D6" s="19"/>
      <c r="E6" s="19"/>
      <c r="F6" s="19"/>
      <c r="G6" s="19"/>
      <c r="H6" s="4"/>
    </row>
    <row r="7" spans="1:21" s="3" customFormat="1" ht="24.75" customHeight="1" thickBot="1" x14ac:dyDescent="0.4">
      <c r="A7" s="2"/>
      <c r="B7" s="6"/>
      <c r="C7" s="7"/>
      <c r="D7" s="7"/>
      <c r="E7" s="57" t="s">
        <v>13</v>
      </c>
      <c r="F7" s="58"/>
      <c r="G7" s="58"/>
      <c r="H7" s="58"/>
      <c r="I7" s="58"/>
      <c r="J7" s="59"/>
      <c r="K7" s="52" t="s">
        <v>23</v>
      </c>
      <c r="L7" s="53"/>
      <c r="M7" s="53"/>
      <c r="N7" s="53"/>
      <c r="O7" s="53"/>
      <c r="P7" s="53"/>
      <c r="Q7" s="54"/>
    </row>
    <row r="8" spans="1:21" s="8" customFormat="1" ht="30" x14ac:dyDescent="0.3">
      <c r="A8" s="31" t="s">
        <v>4</v>
      </c>
      <c r="B8" s="32" t="s">
        <v>5</v>
      </c>
      <c r="C8" s="33" t="s">
        <v>6</v>
      </c>
      <c r="D8" s="34" t="s">
        <v>0</v>
      </c>
      <c r="E8" s="32" t="s">
        <v>22</v>
      </c>
      <c r="F8" s="33" t="s">
        <v>1</v>
      </c>
      <c r="G8" s="33" t="s">
        <v>7</v>
      </c>
      <c r="H8" s="33" t="s">
        <v>8</v>
      </c>
      <c r="I8" s="33" t="s">
        <v>9</v>
      </c>
      <c r="J8" s="34" t="s">
        <v>10</v>
      </c>
      <c r="K8" s="32" t="s">
        <v>14</v>
      </c>
      <c r="L8" s="32" t="s">
        <v>22</v>
      </c>
      <c r="M8" s="33" t="s">
        <v>1</v>
      </c>
      <c r="N8" s="33" t="s">
        <v>15</v>
      </c>
      <c r="O8" s="33" t="s">
        <v>8</v>
      </c>
      <c r="P8" s="33" t="s">
        <v>9</v>
      </c>
      <c r="Q8" s="34" t="s">
        <v>10</v>
      </c>
    </row>
    <row r="9" spans="1:21" s="3" customFormat="1" ht="35.15" customHeight="1" x14ac:dyDescent="0.2">
      <c r="A9" s="37" t="s">
        <v>17</v>
      </c>
      <c r="B9" s="38" t="s">
        <v>19</v>
      </c>
      <c r="C9" s="17">
        <v>125312.59</v>
      </c>
      <c r="D9" s="39">
        <v>25</v>
      </c>
      <c r="E9" s="24">
        <v>115014.01</v>
      </c>
      <c r="F9" s="18">
        <f>$U$2*(2-E9/MIN(E$9:E$9))</f>
        <v>75</v>
      </c>
      <c r="G9" s="18">
        <f>D9+F9</f>
        <v>100</v>
      </c>
      <c r="H9" s="21">
        <v>1</v>
      </c>
      <c r="I9" s="22">
        <f>+$C9/$C$11*H9</f>
        <v>0.55638109439155836</v>
      </c>
      <c r="J9" s="40">
        <f t="shared" ref="J9:J10" si="0">+G9*I9</f>
        <v>55.638109439155834</v>
      </c>
      <c r="K9" s="47">
        <v>0.02</v>
      </c>
      <c r="L9" s="27">
        <f>+$E9*(1-K9)</f>
        <v>112713.72979999999</v>
      </c>
      <c r="M9" s="15">
        <f>$U$2*(2-L9/MIN(L$9:L$9))</f>
        <v>75</v>
      </c>
      <c r="N9" s="16">
        <f>$D9+M9</f>
        <v>100</v>
      </c>
      <c r="O9" s="21">
        <v>1</v>
      </c>
      <c r="P9" s="22">
        <f>+$C9/$C$11*O9</f>
        <v>0.55638109439155836</v>
      </c>
      <c r="Q9" s="40">
        <f>+N9*P9</f>
        <v>55.638109439155834</v>
      </c>
    </row>
    <row r="10" spans="1:21" s="3" customFormat="1" ht="35.15" customHeight="1" x14ac:dyDescent="0.2">
      <c r="A10" s="37" t="s">
        <v>18</v>
      </c>
      <c r="B10" s="38" t="s">
        <v>19</v>
      </c>
      <c r="C10" s="17">
        <v>99915.39</v>
      </c>
      <c r="D10" s="39">
        <v>25</v>
      </c>
      <c r="E10" s="24">
        <v>91317.45</v>
      </c>
      <c r="F10" s="18">
        <f>$U$2*(2-E10/MIN(E$10:E$10))</f>
        <v>75</v>
      </c>
      <c r="G10" s="18">
        <f t="shared" ref="G10" si="1">D10+F10</f>
        <v>100</v>
      </c>
      <c r="H10" s="21">
        <v>1</v>
      </c>
      <c r="I10" s="22">
        <f>+$C10/$C$11*H10</f>
        <v>0.44361890560844175</v>
      </c>
      <c r="J10" s="40">
        <f t="shared" si="0"/>
        <v>44.361890560844174</v>
      </c>
      <c r="K10" s="47">
        <v>0.02</v>
      </c>
      <c r="L10" s="27">
        <f t="shared" ref="L10" si="2">+$E10*(1-K10)</f>
        <v>89491.100999999995</v>
      </c>
      <c r="M10" s="15">
        <f>$U$2*(2-L10/MIN(L$10:L$10))</f>
        <v>75</v>
      </c>
      <c r="N10" s="16">
        <f t="shared" ref="N10" si="3">$D10+M10</f>
        <v>100</v>
      </c>
      <c r="O10" s="23">
        <v>1</v>
      </c>
      <c r="P10" s="22">
        <f>+$C10/$C$11*O10</f>
        <v>0.44361890560844175</v>
      </c>
      <c r="Q10" s="40">
        <f t="shared" ref="Q10" si="4">+N10*P10</f>
        <v>44.361890560844174</v>
      </c>
    </row>
    <row r="11" spans="1:21" ht="42.75" customHeight="1" thickBot="1" x14ac:dyDescent="0.3">
      <c r="B11" s="35" t="s">
        <v>11</v>
      </c>
      <c r="C11" s="36">
        <f>SUM(C9:C10)</f>
        <v>225227.97999999998</v>
      </c>
      <c r="I11" s="25" t="s">
        <v>12</v>
      </c>
      <c r="J11" s="26">
        <f>SUM(J9:J10)</f>
        <v>100</v>
      </c>
      <c r="P11" s="25" t="s">
        <v>12</v>
      </c>
      <c r="Q11" s="26">
        <f>SUM(Q9:Q10)</f>
        <v>100</v>
      </c>
    </row>
    <row r="17" spans="1:7" ht="56.25" customHeight="1" x14ac:dyDescent="0.25">
      <c r="A17" s="56"/>
      <c r="B17" s="56"/>
      <c r="C17" s="56"/>
      <c r="D17" s="56"/>
      <c r="E17" s="56"/>
      <c r="F17" s="56"/>
      <c r="G17" s="56"/>
    </row>
  </sheetData>
  <mergeCells count="6">
    <mergeCell ref="A17:G17"/>
    <mergeCell ref="E7:J7"/>
    <mergeCell ref="K7:Q7"/>
    <mergeCell ref="A3:Q3"/>
    <mergeCell ref="A4:Q4"/>
    <mergeCell ref="A5:Q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Carmen Maria Ramirez Marquez</cp:lastModifiedBy>
  <cp:lastPrinted>2021-11-19T11:28:43Z</cp:lastPrinted>
  <dcterms:created xsi:type="dcterms:W3CDTF">2007-03-30T09:59:06Z</dcterms:created>
  <dcterms:modified xsi:type="dcterms:W3CDTF">2023-01-02T08:52:22Z</dcterms:modified>
</cp:coreProperties>
</file>