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2\EXPEDIENTES COMITE\3.- INFORME TÉCNICO\S-07408-2022 EQUIP.CONTRIBUCION A TAVES DE INTERNET\INFORMES\"/>
    </mc:Choice>
  </mc:AlternateContent>
  <bookViews>
    <workbookView xWindow="0" yWindow="0" windowWidth="28800" windowHeight="11400" tabRatio="752"/>
  </bookViews>
  <sheets>
    <sheet name="ALTERNATIVA ADJUDICADA" sheetId="6" r:id="rId1"/>
    <sheet name="valoración" sheetId="5" r:id="rId2"/>
  </sheets>
  <definedNames>
    <definedName name="_xlnm.Print_Area" localSheetId="0">'ALTERNATIVA ADJUDICADA'!$A$1:$L$17</definedName>
    <definedName name="_xlnm.Print_Area" localSheetId="1">valoración!$A$2:$X$17</definedName>
  </definedNames>
  <calcPr calcId="162913"/>
</workbook>
</file>

<file path=xl/calcChain.xml><?xml version="1.0" encoding="utf-8"?>
<calcChain xmlns="http://schemas.openxmlformats.org/spreadsheetml/2006/main">
  <c r="L11" i="6" l="1"/>
  <c r="P9" i="5"/>
  <c r="C13" i="6"/>
  <c r="P10" i="5"/>
  <c r="M11" i="5"/>
  <c r="F11" i="5"/>
  <c r="G11" i="5" s="1"/>
  <c r="C13" i="5"/>
  <c r="I9" i="5" s="1"/>
  <c r="L11" i="5"/>
  <c r="P11" i="5" l="1"/>
  <c r="P12" i="5"/>
  <c r="I12" i="5"/>
  <c r="I10" i="5"/>
  <c r="I11" i="5"/>
  <c r="J11" i="5" s="1"/>
  <c r="L12" i="6"/>
  <c r="L10" i="6"/>
  <c r="L9" i="6"/>
  <c r="A4" i="6" l="1"/>
  <c r="A2" i="6"/>
  <c r="L12" i="5" l="1"/>
  <c r="F12" i="5"/>
  <c r="G12" i="5" s="1"/>
  <c r="J12" i="5" s="1"/>
  <c r="L10" i="5"/>
  <c r="F10" i="5"/>
  <c r="G10" i="5" s="1"/>
  <c r="J10" i="5" s="1"/>
  <c r="L9" i="5"/>
  <c r="F9" i="5"/>
  <c r="G9" i="5" s="1"/>
  <c r="J9" i="5" s="1"/>
  <c r="M9" i="5" l="1"/>
  <c r="N9" i="5" s="1"/>
  <c r="Q9" i="5" s="1"/>
  <c r="N11" i="5"/>
  <c r="Q11" i="5" s="1"/>
  <c r="M10" i="5"/>
  <c r="N10" i="5" s="1"/>
  <c r="Q10" i="5" s="1"/>
  <c r="M12" i="5"/>
  <c r="N12" i="5" s="1"/>
  <c r="Q12" i="5" s="1"/>
  <c r="Q13" i="5" l="1"/>
  <c r="J13" i="5"/>
</calcChain>
</file>

<file path=xl/sharedStrings.xml><?xml version="1.0" encoding="utf-8"?>
<sst xmlns="http://schemas.openxmlformats.org/spreadsheetml/2006/main" count="64" uniqueCount="34">
  <si>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</si>
  <si>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</si>
  <si>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</si>
  <si>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</si>
  <si>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</si>
  <si>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</si>
  <si>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</si>
  <si>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</si>
  <si>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</si>
  <si>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</si>
  <si>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</si>
  <si>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</si>
  <si>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</si>
  <si>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</si>
  <si>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</si>
  <si>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</si>
  <si>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</si>
  <si>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</si>
  <si>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</si>
  <si>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MONITORIZACIÓN Y MEDIDAS, S.L.</t>
  </si>
  <si>
    <t>PROPUESTA DE ADJUDICACIÓN DEL EXPEDIENTE S-07408-2022</t>
  </si>
  <si>
    <t>LOTE 1: Equipamiento para Control Central Madrid</t>
  </si>
  <si>
    <t>LOTE 2: Equipamiento para UUMM Madrid</t>
  </si>
  <si>
    <t>LOTE 3: Equipamiento para Control Central Barcelona</t>
  </si>
  <si>
    <t>LOTE 4: Equipamiento para UUMM Barcelona</t>
  </si>
  <si>
    <r>
      <t>Importe Oferta</t>
    </r>
    <r>
      <rPr>
        <b/>
        <i/>
        <sz val="12"/>
        <rFont val="Tahoma"/>
        <family val="2"/>
      </rPr>
      <t xml:space="preserve"> </t>
    </r>
  </si>
  <si>
    <t xml:space="preserve">Valor estimado             </t>
  </si>
  <si>
    <t>Alternativa 2: oferta conjunta "A" por los cuatro lotes (10% de descuento)</t>
  </si>
  <si>
    <t xml:space="preserve">Valor estimado           </t>
  </si>
  <si>
    <t xml:space="preserve">Importe Oferta  </t>
  </si>
  <si>
    <r>
      <t>Importe Oferta</t>
    </r>
    <r>
      <rPr>
        <b/>
        <i/>
        <sz val="12"/>
        <rFont val="Tahoma"/>
        <family val="2"/>
      </rPr>
      <t xml:space="preserve">  </t>
    </r>
  </si>
  <si>
    <t>Madrid, a 12 de enero de 2023</t>
  </si>
  <si>
    <t>"Equipamiento para Contribución a través de Internet"</t>
  </si>
  <si>
    <t>Alternativa 1: oferta individual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</si>
</sst>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</numFmts>
  <fonts count="20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65">
    <xf numFmtId="0" fontId="0" fillId="0" borderId="0" xfId="0"/>
    <xf numFmtId="0" fontId="5" fillId="0" borderId="4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166" fontId="6" fillId="0" borderId="9" xfId="0" applyNumberFormat="1" applyFont="1" applyFill="1" applyBorder="1" applyAlignment="1">
      <alignment horizontal="center" vertical="center"/>
    </xf>
    <xf numFmtId="4" fontId="6" fillId="0" borderId="10" xfId="0" applyNumberFormat="1" applyFont="1" applyFill="1" applyBorder="1" applyAlignment="1">
      <alignment horizontal="center" vertical="center"/>
    </xf>
    <xf numFmtId="166" fontId="6" fillId="0" borderId="8" xfId="0" applyNumberFormat="1" applyFont="1" applyFill="1" applyBorder="1" applyAlignment="1">
      <alignment horizontal="right" vertical="center" indent="1"/>
    </xf>
    <xf numFmtId="4" fontId="6" fillId="0" borderId="9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9" xfId="2" applyNumberFormat="1" applyFont="1" applyFill="1" applyBorder="1" applyAlignment="1">
      <alignment horizontal="center" vertical="center"/>
    </xf>
    <xf numFmtId="10" fontId="5" fillId="0" borderId="9" xfId="0" applyNumberFormat="1" applyFont="1" applyFill="1" applyBorder="1" applyAlignment="1">
      <alignment horizontal="center" vertical="center"/>
    </xf>
    <xf numFmtId="43" fontId="5" fillId="0" borderId="10" xfId="2" applyFont="1" applyFill="1" applyBorder="1" applyAlignment="1">
      <alignment horizontal="center" vertical="center"/>
    </xf>
    <xf numFmtId="0" fontId="9" fillId="0" borderId="11" xfId="0" applyNumberFormat="1" applyFont="1" applyFill="1" applyBorder="1" applyAlignment="1">
      <alignment horizontal="right" vertical="center" wrapText="1"/>
    </xf>
    <xf numFmtId="166" fontId="17" fillId="0" borderId="11" xfId="0" applyNumberFormat="1" applyFont="1" applyFill="1" applyBorder="1" applyAlignment="1">
      <alignment horizontal="center" vertical="center"/>
    </xf>
    <xf numFmtId="165" fontId="5" fillId="0" borderId="8" xfId="2" applyNumberFormat="1" applyFont="1" applyFill="1" applyBorder="1" applyAlignment="1">
      <alignment horizontal="center" vertical="center"/>
    </xf>
    <xf numFmtId="9" fontId="5" fillId="0" borderId="8" xfId="3" applyFont="1" applyFill="1" applyBorder="1" applyAlignment="1">
      <alignment horizontal="center" vertical="center"/>
    </xf>
    <xf numFmtId="166" fontId="6" fillId="0" borderId="9" xfId="0" applyNumberFormat="1" applyFont="1" applyFill="1" applyBorder="1" applyAlignment="1">
      <alignment horizontal="right" vertical="center" indent="1"/>
    </xf>
    <xf numFmtId="0" fontId="16" fillId="0" borderId="14" xfId="0" applyNumberFormat="1" applyFont="1" applyFill="1" applyBorder="1" applyAlignment="1">
      <alignment horizontal="left" vertical="top" wrapText="1"/>
    </xf>
    <xf numFmtId="43" fontId="5" fillId="0" borderId="15" xfId="2" applyFont="1" applyFill="1" applyBorder="1" applyAlignment="1">
      <alignment horizontal="center" vertical="center"/>
    </xf>
    <xf numFmtId="166" fontId="6" fillId="4" borderId="9" xfId="0" applyNumberFormat="1" applyFont="1" applyFill="1" applyBorder="1" applyAlignment="1">
      <alignment horizontal="right" vertical="center" indent="1"/>
    </xf>
    <xf numFmtId="4" fontId="6" fillId="4" borderId="9" xfId="0" applyNumberFormat="1" applyFont="1" applyFill="1" applyBorder="1" applyAlignment="1">
      <alignment horizontal="right" vertical="center" indent="1"/>
    </xf>
    <xf numFmtId="4" fontId="6" fillId="0" borderId="10" xfId="0" applyNumberFormat="1" applyFont="1" applyFill="1" applyBorder="1" applyAlignment="1">
      <alignment horizontal="right" vertical="center" indent="1"/>
    </xf>
    <xf numFmtId="0" fontId="6" fillId="0" borderId="8" xfId="0" applyNumberFormat="1" applyFont="1" applyFill="1" applyBorder="1" applyAlignment="1">
      <alignment horizontal="center" vertical="center" wrapText="1"/>
    </xf>
    <xf numFmtId="0" fontId="0" fillId="5" borderId="0" xfId="0" applyFill="1"/>
    <xf numFmtId="9" fontId="5" fillId="5" borderId="8" xfId="3" applyFont="1" applyFill="1" applyBorder="1" applyAlignment="1">
      <alignment horizontal="center" vertical="center"/>
    </xf>
    <xf numFmtId="4" fontId="6" fillId="5" borderId="9" xfId="0" applyNumberFormat="1" applyFont="1" applyFill="1" applyBorder="1" applyAlignment="1">
      <alignment horizontal="right" vertical="center" indent="1"/>
    </xf>
    <xf numFmtId="165" fontId="5" fillId="5" borderId="9" xfId="2" applyNumberFormat="1" applyFont="1" applyFill="1" applyBorder="1" applyAlignment="1">
      <alignment horizontal="center" vertical="center"/>
    </xf>
    <xf numFmtId="10" fontId="5" fillId="5" borderId="9" xfId="0" applyNumberFormat="1" applyFont="1" applyFill="1" applyBorder="1" applyAlignment="1">
      <alignment horizontal="center" vertical="center"/>
    </xf>
    <xf numFmtId="43" fontId="5" fillId="5" borderId="10" xfId="2" applyFont="1" applyFill="1" applyBorder="1" applyAlignment="1">
      <alignment horizontal="center" vertical="center"/>
    </xf>
    <xf numFmtId="4" fontId="6" fillId="5" borderId="17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9" fillId="5" borderId="11" xfId="0" applyNumberFormat="1" applyFont="1" applyFill="1" applyBorder="1" applyAlignment="1">
      <alignment horizontal="right" vertical="center" wrapText="1"/>
    </xf>
    <xf numFmtId="166" fontId="17" fillId="5" borderId="11" xfId="0" applyNumberFormat="1" applyFont="1" applyFill="1" applyBorder="1" applyAlignment="1">
      <alignment horizontal="center" vertical="center"/>
    </xf>
    <xf numFmtId="0" fontId="3" fillId="5" borderId="0" xfId="0" applyFont="1" applyFill="1" applyBorder="1"/>
    <xf numFmtId="0" fontId="16" fillId="5" borderId="14" xfId="0" applyNumberFormat="1" applyFont="1" applyFill="1" applyBorder="1" applyAlignment="1">
      <alignment horizontal="right" vertical="top" wrapText="1"/>
    </xf>
    <xf numFmtId="43" fontId="5" fillId="5" borderId="15" xfId="2" applyFont="1" applyFill="1" applyBorder="1" applyAlignment="1">
      <alignment horizontal="center" vertical="center"/>
    </xf>
    <xf numFmtId="0" fontId="5" fillId="5" borderId="4" xfId="0" applyFont="1" applyFill="1" applyBorder="1"/>
    <xf numFmtId="0" fontId="19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center" vertical="center" wrapText="1"/>
    </xf>
    <xf numFmtId="165" fontId="18" fillId="0" borderId="3" xfId="2" applyNumberFormat="1" applyFont="1" applyFill="1" applyBorder="1" applyAlignment="1">
      <alignment horizontal="center" vertical="center"/>
    </xf>
    <xf numFmtId="165" fontId="18" fillId="0" borderId="12" xfId="2" applyNumberFormat="1" applyFont="1" applyFill="1" applyBorder="1" applyAlignment="1">
      <alignment horizontal="center" vertical="center"/>
    </xf>
    <xf numFmtId="165" fontId="18" fillId="0" borderId="13" xfId="2" applyNumberFormat="1" applyFont="1" applyFill="1" applyBorder="1" applyAlignment="1">
      <alignment horizontal="center" vertical="center"/>
    </xf>
    <xf numFmtId="9" fontId="18" fillId="0" borderId="3" xfId="3" applyFont="1" applyFill="1" applyBorder="1" applyAlignment="1">
      <alignment horizontal="center" vertical="center"/>
    </xf>
    <xf numFmtId="9" fontId="18" fillId="0" borderId="12" xfId="3" applyFont="1" applyFill="1" applyBorder="1" applyAlignment="1">
      <alignment horizontal="center" vertical="center"/>
    </xf>
    <xf numFmtId="9" fontId="18" fillId="0" borderId="13" xfId="3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vertical="center" wrapText="1"/>
    </xf>
    <xf numFmtId="4" fontId="6" fillId="0" borderId="16" xfId="0" applyNumberFormat="1" applyFont="1" applyFill="1" applyBorder="1" applyAlignment="1">
      <alignment horizontal="center" vertical="center"/>
    </xf>
  </cellXfs>
  <cellStyles count="4">
    <cellStyle name="Millares" xfId="2" builtinId="3"/>
    <cellStyle name="Millares 2" xfId="1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7E5EA9E-0CA0-4D64-934C-E50BA349E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7E5EA9E-0CA0-4D64-934C-E50BA349E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workbookViewId="0">
      <selection activeCell="G13" sqref="G13"/>
    </sheetView>
  </sheetViews>
  <sheetFormatPr baseColWidth="10" defaultRowHeight="12.75" x14ac:dyDescent="0.2"/>
  <cols>
    <col min="1" max="1" width="32.85546875" customWidth="1"/>
    <col min="2" max="3" width="29.5703125" customWidth="1"/>
    <col min="4" max="4" width="21.140625" customWidth="1"/>
    <col min="5" max="11" width="16.7109375" customWidth="1"/>
    <col min="12" max="12" width="16.140625" customWidth="1"/>
  </cols>
  <sheetData>
    <row r="1" spans="1:12" ht="48" customHeight="1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8" x14ac:dyDescent="0.25">
      <c r="A2" s="54" t="str">
        <f>valoración!A3</f>
        <v>PROPUESTA DE ADJUDICACIÓN DEL EXPEDIENTE S-07408-2022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40"/>
    </row>
    <row r="3" spans="1:12" ht="18" x14ac:dyDescent="0.25">
      <c r="A3" s="54" t="s">
        <v>32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40"/>
    </row>
    <row r="4" spans="1:12" ht="18" x14ac:dyDescent="0.25">
      <c r="A4" s="54" t="str">
        <f>valoración!A5</f>
        <v>RESUMEN PUNTUACIÓN TÉCNICA Y ECONÓMICA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40"/>
    </row>
    <row r="5" spans="1:12" x14ac:dyDescent="0.2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1:12" ht="13.5" thickBot="1" x14ac:dyDescent="0.25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30.75" customHeight="1" thickBot="1" x14ac:dyDescent="0.25">
      <c r="A7" s="40"/>
      <c r="B7" s="40"/>
      <c r="C7" s="40"/>
      <c r="D7" s="40"/>
      <c r="E7" s="60" t="s">
        <v>27</v>
      </c>
      <c r="F7" s="61"/>
      <c r="G7" s="61"/>
      <c r="H7" s="61"/>
      <c r="I7" s="61"/>
      <c r="J7" s="61"/>
      <c r="K7" s="62"/>
      <c r="L7" s="40"/>
    </row>
    <row r="8" spans="1:12" ht="30.75" thickBot="1" x14ac:dyDescent="0.25">
      <c r="A8" s="15" t="s">
        <v>4</v>
      </c>
      <c r="B8" s="16" t="s">
        <v>5</v>
      </c>
      <c r="C8" s="17" t="s">
        <v>28</v>
      </c>
      <c r="D8" s="18" t="s">
        <v>0</v>
      </c>
      <c r="E8" s="16" t="s">
        <v>14</v>
      </c>
      <c r="F8" s="16" t="s">
        <v>29</v>
      </c>
      <c r="G8" s="17" t="s">
        <v>1</v>
      </c>
      <c r="H8" s="17" t="s">
        <v>15</v>
      </c>
      <c r="I8" s="17" t="s">
        <v>9</v>
      </c>
      <c r="J8" s="17" t="s">
        <v>10</v>
      </c>
      <c r="K8" s="18" t="s">
        <v>11</v>
      </c>
      <c r="L8" s="17" t="s">
        <v>18</v>
      </c>
    </row>
    <row r="9" spans="1:12" ht="50.25" customHeight="1" thickBot="1" x14ac:dyDescent="0.25">
      <c r="A9" s="19" t="s">
        <v>21</v>
      </c>
      <c r="B9" s="39" t="s">
        <v>19</v>
      </c>
      <c r="C9" s="20">
        <v>241566.73</v>
      </c>
      <c r="D9" s="21">
        <v>30</v>
      </c>
      <c r="E9" s="41">
        <v>0.1</v>
      </c>
      <c r="F9" s="33">
        <v>217410.057</v>
      </c>
      <c r="G9" s="23">
        <v>70</v>
      </c>
      <c r="H9" s="23">
        <v>100</v>
      </c>
      <c r="I9" s="26">
        <v>1</v>
      </c>
      <c r="J9" s="27">
        <v>0.48587139389171929</v>
      </c>
      <c r="K9" s="28">
        <v>48.587139389171931</v>
      </c>
      <c r="L9" s="64">
        <f>100-($F9*100/$C9)</f>
        <v>10</v>
      </c>
    </row>
    <row r="10" spans="1:12" ht="50.25" customHeight="1" thickBot="1" x14ac:dyDescent="0.25">
      <c r="A10" s="19" t="s">
        <v>22</v>
      </c>
      <c r="B10" s="39" t="s">
        <v>19</v>
      </c>
      <c r="C10" s="20">
        <v>62272.34</v>
      </c>
      <c r="D10" s="21">
        <v>30</v>
      </c>
      <c r="E10" s="41">
        <v>0.1</v>
      </c>
      <c r="F10" s="33">
        <v>56045.106</v>
      </c>
      <c r="G10" s="23">
        <v>70</v>
      </c>
      <c r="H10" s="42">
        <v>100</v>
      </c>
      <c r="I10" s="43">
        <v>1</v>
      </c>
      <c r="J10" s="44">
        <v>0.12525047897406677</v>
      </c>
      <c r="K10" s="45">
        <v>12.525047897406678</v>
      </c>
      <c r="L10" s="46">
        <f>100-($F10*100/$C10)</f>
        <v>10</v>
      </c>
    </row>
    <row r="11" spans="1:12" ht="50.25" customHeight="1" thickBot="1" x14ac:dyDescent="0.25">
      <c r="A11" s="19" t="s">
        <v>23</v>
      </c>
      <c r="B11" s="39" t="s">
        <v>19</v>
      </c>
      <c r="C11" s="20">
        <v>111580.04</v>
      </c>
      <c r="D11" s="21">
        <v>30</v>
      </c>
      <c r="E11" s="41">
        <v>0.1</v>
      </c>
      <c r="F11" s="33">
        <v>100422.03599999999</v>
      </c>
      <c r="G11" s="23">
        <v>70</v>
      </c>
      <c r="H11" s="42">
        <v>100</v>
      </c>
      <c r="I11" s="43">
        <v>1</v>
      </c>
      <c r="J11" s="44">
        <v>0.22442473582886927</v>
      </c>
      <c r="K11" s="45">
        <v>22.442473582886926</v>
      </c>
      <c r="L11" s="46">
        <f>100-($F11*100/$C11)</f>
        <v>10</v>
      </c>
    </row>
    <row r="12" spans="1:12" ht="50.25" customHeight="1" thickBot="1" x14ac:dyDescent="0.25">
      <c r="A12" s="63" t="s">
        <v>24</v>
      </c>
      <c r="B12" s="39" t="s">
        <v>19</v>
      </c>
      <c r="C12" s="20">
        <v>81763.34</v>
      </c>
      <c r="D12" s="21">
        <v>30</v>
      </c>
      <c r="E12" s="41">
        <v>0.1</v>
      </c>
      <c r="F12" s="33">
        <v>73587.005999999994</v>
      </c>
      <c r="G12" s="23">
        <v>70</v>
      </c>
      <c r="H12" s="42">
        <v>100</v>
      </c>
      <c r="I12" s="43">
        <v>1</v>
      </c>
      <c r="J12" s="44">
        <v>0.16445339130534475</v>
      </c>
      <c r="K12" s="45">
        <v>16.445339130534474</v>
      </c>
      <c r="L12" s="46">
        <f>100-($F12*100/$C12)</f>
        <v>10</v>
      </c>
    </row>
    <row r="13" spans="1:12" ht="45.75" thickBot="1" x14ac:dyDescent="0.25">
      <c r="A13" s="47"/>
      <c r="B13" s="48" t="s">
        <v>12</v>
      </c>
      <c r="C13" s="49">
        <f>C9+C10+C12+C11</f>
        <v>497182.45</v>
      </c>
      <c r="D13" s="50"/>
      <c r="E13" s="50"/>
      <c r="F13" s="50"/>
      <c r="G13" s="50"/>
      <c r="H13" s="50"/>
      <c r="I13" s="50"/>
      <c r="J13" s="51" t="s">
        <v>17</v>
      </c>
      <c r="K13" s="52">
        <v>100.00000000000001</v>
      </c>
      <c r="L13" s="40"/>
    </row>
    <row r="14" spans="1:12" x14ac:dyDescent="0.2">
      <c r="A14" s="40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</row>
    <row r="15" spans="1:12" x14ac:dyDescent="0.2">
      <c r="A15" s="40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</row>
    <row r="16" spans="1:12" ht="14.25" x14ac:dyDescent="0.2">
      <c r="A16" s="53" t="s">
        <v>2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</row>
    <row r="17" spans="1:12" ht="14.25" x14ac:dyDescent="0.2">
      <c r="A17" s="53" t="s">
        <v>31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</row>
    <row r="18" spans="1:12" x14ac:dyDescent="0.2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</row>
  </sheetData>
  <mergeCells count="4">
    <mergeCell ref="E7:K7"/>
    <mergeCell ref="A2:K2"/>
    <mergeCell ref="A3:K3"/>
    <mergeCell ref="A4:K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9"/>
  <sheetViews>
    <sheetView showGridLines="0" showZeros="0" topLeftCell="A4" zoomScaleNormal="100" workbookViewId="0">
      <selection activeCell="F13" sqref="F13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24" width="16.7109375" style="10" customWidth="1"/>
    <col min="25" max="16384" width="11.42578125" style="10"/>
  </cols>
  <sheetData>
    <row r="1" spans="1:28" x14ac:dyDescent="0.2">
      <c r="AA1" s="12" t="s">
        <v>6</v>
      </c>
    </row>
    <row r="2" spans="1:28" s="3" customFormat="1" ht="48" customHeight="1" x14ac:dyDescent="0.15">
      <c r="A2" s="2"/>
      <c r="D2" s="4"/>
      <c r="E2" s="4"/>
      <c r="F2" s="4"/>
      <c r="G2" s="4"/>
      <c r="H2" s="5"/>
      <c r="M2" s="11"/>
      <c r="AA2" s="13" t="s">
        <v>16</v>
      </c>
      <c r="AB2" s="14">
        <v>70</v>
      </c>
    </row>
    <row r="3" spans="1:28" s="3" customFormat="1" ht="22.5" customHeight="1" x14ac:dyDescent="0.15">
      <c r="A3" s="56" t="s">
        <v>20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AA3" s="25" t="s">
        <v>8</v>
      </c>
    </row>
    <row r="4" spans="1:28" s="3" customFormat="1" ht="22.5" customHeight="1" x14ac:dyDescent="0.15">
      <c r="A4" s="56" t="s">
        <v>32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</row>
    <row r="5" spans="1:28" s="3" customFormat="1" ht="24.6" customHeight="1" x14ac:dyDescent="0.15">
      <c r="A5" s="56" t="s">
        <v>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</row>
    <row r="6" spans="1:28" s="3" customFormat="1" ht="24.6" customHeight="1" thickBot="1" x14ac:dyDescent="0.2">
      <c r="A6" s="24"/>
      <c r="B6" s="24"/>
      <c r="C6" s="24"/>
      <c r="D6" s="24"/>
      <c r="E6" s="24"/>
      <c r="F6" s="24"/>
      <c r="G6" s="24"/>
      <c r="H6" s="4"/>
    </row>
    <row r="7" spans="1:28" s="3" customFormat="1" ht="24.75" customHeight="1" thickBot="1" x14ac:dyDescent="0.3">
      <c r="A7" s="2"/>
      <c r="B7" s="6"/>
      <c r="C7" s="7"/>
      <c r="D7" s="7"/>
      <c r="E7" s="57" t="s">
        <v>33</v>
      </c>
      <c r="F7" s="58"/>
      <c r="G7" s="58"/>
      <c r="H7" s="58"/>
      <c r="I7" s="58"/>
      <c r="J7" s="59"/>
      <c r="K7" s="60" t="s">
        <v>27</v>
      </c>
      <c r="L7" s="61"/>
      <c r="M7" s="61"/>
      <c r="N7" s="61"/>
      <c r="O7" s="61"/>
      <c r="P7" s="61"/>
      <c r="Q7" s="62"/>
    </row>
    <row r="8" spans="1:28" s="8" customFormat="1" ht="30.75" thickBot="1" x14ac:dyDescent="0.25">
      <c r="A8" s="15" t="s">
        <v>4</v>
      </c>
      <c r="B8" s="16" t="s">
        <v>5</v>
      </c>
      <c r="C8" s="17" t="s">
        <v>26</v>
      </c>
      <c r="D8" s="18" t="s">
        <v>0</v>
      </c>
      <c r="E8" s="16" t="s">
        <v>25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14</v>
      </c>
      <c r="L8" s="16" t="s">
        <v>30</v>
      </c>
      <c r="M8" s="17" t="s">
        <v>1</v>
      </c>
      <c r="N8" s="17" t="s">
        <v>15</v>
      </c>
      <c r="O8" s="17" t="s">
        <v>9</v>
      </c>
      <c r="P8" s="17" t="s">
        <v>10</v>
      </c>
      <c r="Q8" s="18" t="s">
        <v>11</v>
      </c>
    </row>
    <row r="9" spans="1:28" s="3" customFormat="1" ht="48.75" customHeight="1" thickBot="1" x14ac:dyDescent="0.2">
      <c r="A9" s="19" t="s">
        <v>21</v>
      </c>
      <c r="B9" s="39" t="s">
        <v>19</v>
      </c>
      <c r="C9" s="20">
        <v>241566.73</v>
      </c>
      <c r="D9" s="21">
        <v>30</v>
      </c>
      <c r="E9" s="22">
        <v>241566.73</v>
      </c>
      <c r="F9" s="23">
        <f>$AB$2*(2-E9/MIN(E$9:E$9))</f>
        <v>70</v>
      </c>
      <c r="G9" s="23">
        <f>D9+F9</f>
        <v>100</v>
      </c>
      <c r="H9" s="31">
        <v>1</v>
      </c>
      <c r="I9" s="27">
        <f>+$C9/$C$13*H9</f>
        <v>0.48587139389171929</v>
      </c>
      <c r="J9" s="28">
        <f t="shared" ref="J9:J12" si="0">+G9*I9</f>
        <v>48.587139389171931</v>
      </c>
      <c r="K9" s="32">
        <v>0.1</v>
      </c>
      <c r="L9" s="36">
        <f>+$E9*(1-K9)</f>
        <v>217410.057</v>
      </c>
      <c r="M9" s="37">
        <f>$AB$2*(2-L9/MIN(L$9:L$9))</f>
        <v>70</v>
      </c>
      <c r="N9" s="37">
        <f>$D9+M9</f>
        <v>100</v>
      </c>
      <c r="O9" s="26">
        <v>1</v>
      </c>
      <c r="P9" s="27">
        <f>+$C9/$C$13*O9</f>
        <v>0.48587139389171929</v>
      </c>
      <c r="Q9" s="28">
        <f>+N9*P9</f>
        <v>48.587139389171931</v>
      </c>
    </row>
    <row r="10" spans="1:28" s="3" customFormat="1" ht="35.1" customHeight="1" thickBot="1" x14ac:dyDescent="0.2">
      <c r="A10" s="19" t="s">
        <v>22</v>
      </c>
      <c r="B10" s="39" t="s">
        <v>19</v>
      </c>
      <c r="C10" s="20">
        <v>62272.34</v>
      </c>
      <c r="D10" s="21">
        <v>30</v>
      </c>
      <c r="E10" s="22">
        <v>62272.34</v>
      </c>
      <c r="F10" s="23">
        <f>$AB$2*(2-E10/MIN(E$10:E$10))</f>
        <v>70</v>
      </c>
      <c r="G10" s="23">
        <f t="shared" ref="G10:G12" si="1">D10+F10</f>
        <v>100</v>
      </c>
      <c r="H10" s="31">
        <v>1</v>
      </c>
      <c r="I10" s="27">
        <f>+$C10/$C$13*H10</f>
        <v>0.12525047897406677</v>
      </c>
      <c r="J10" s="28">
        <f t="shared" si="0"/>
        <v>12.525047897406678</v>
      </c>
      <c r="K10" s="32">
        <v>0.1</v>
      </c>
      <c r="L10" s="33">
        <f t="shared" ref="L10:L12" si="2">+$E10*(1-K10)</f>
        <v>56045.106</v>
      </c>
      <c r="M10" s="23">
        <f>$AB$2*(2-L10/MIN(L$10:L$10))</f>
        <v>70</v>
      </c>
      <c r="N10" s="23">
        <f t="shared" ref="N10:N12" si="3">$D10+M10</f>
        <v>100</v>
      </c>
      <c r="O10" s="26">
        <v>1</v>
      </c>
      <c r="P10" s="27">
        <f>+$C10/$C$13*O10</f>
        <v>0.12525047897406677</v>
      </c>
      <c r="Q10" s="28">
        <f>+N10*P10</f>
        <v>12.525047897406678</v>
      </c>
    </row>
    <row r="11" spans="1:28" s="3" customFormat="1" ht="45" customHeight="1" thickBot="1" x14ac:dyDescent="0.2">
      <c r="A11" s="19" t="s">
        <v>23</v>
      </c>
      <c r="B11" s="39" t="s">
        <v>19</v>
      </c>
      <c r="C11" s="20">
        <v>111580.04</v>
      </c>
      <c r="D11" s="21">
        <v>30</v>
      </c>
      <c r="E11" s="22">
        <v>111580.04</v>
      </c>
      <c r="F11" s="23">
        <f>$AB$2*(2-E11/MIN(E$11:E$11))</f>
        <v>70</v>
      </c>
      <c r="G11" s="38">
        <f t="shared" ref="G11" si="4">D11+F11</f>
        <v>100</v>
      </c>
      <c r="H11" s="31">
        <v>1</v>
      </c>
      <c r="I11" s="27">
        <f>+$C11/$C$13*H11</f>
        <v>0.22442473582886927</v>
      </c>
      <c r="J11" s="28">
        <f t="shared" si="0"/>
        <v>22.442473582886926</v>
      </c>
      <c r="K11" s="32">
        <v>0.1</v>
      </c>
      <c r="L11" s="33">
        <f t="shared" ref="L11" si="5">+$E11*(1-K11)</f>
        <v>100422.03599999999</v>
      </c>
      <c r="M11" s="23">
        <f>$AB$2*(2-L11/MIN(L$11:L$11))</f>
        <v>70</v>
      </c>
      <c r="N11" s="23">
        <f t="shared" ref="N11" si="6">$D11+M11</f>
        <v>100</v>
      </c>
      <c r="O11" s="26">
        <v>1</v>
      </c>
      <c r="P11" s="27">
        <f>+$C11/$C$13*O11</f>
        <v>0.22442473582886927</v>
      </c>
      <c r="Q11" s="28">
        <f>+N11*P11</f>
        <v>22.442473582886926</v>
      </c>
    </row>
    <row r="12" spans="1:28" s="3" customFormat="1" ht="35.1" customHeight="1" thickBot="1" x14ac:dyDescent="0.2">
      <c r="A12" s="63" t="s">
        <v>24</v>
      </c>
      <c r="B12" s="39" t="s">
        <v>19</v>
      </c>
      <c r="C12" s="20">
        <v>81763.34</v>
      </c>
      <c r="D12" s="21">
        <v>30</v>
      </c>
      <c r="E12" s="22">
        <v>81763.34</v>
      </c>
      <c r="F12" s="23">
        <f>$AB$2*(2-E12/MIN(E$12:E$12))</f>
        <v>70</v>
      </c>
      <c r="G12" s="38">
        <f t="shared" si="1"/>
        <v>100</v>
      </c>
      <c r="H12" s="31">
        <v>1</v>
      </c>
      <c r="I12" s="27">
        <f>+$C12/$C$13*H12</f>
        <v>0.16445339130534475</v>
      </c>
      <c r="J12" s="28">
        <f t="shared" si="0"/>
        <v>16.445339130534474</v>
      </c>
      <c r="K12" s="32">
        <v>0.1</v>
      </c>
      <c r="L12" s="33">
        <f t="shared" si="2"/>
        <v>73587.005999999994</v>
      </c>
      <c r="M12" s="23">
        <f>$AB$2*(2-L12/MIN(L$12:L$12))</f>
        <v>70</v>
      </c>
      <c r="N12" s="23">
        <f t="shared" si="3"/>
        <v>100</v>
      </c>
      <c r="O12" s="26">
        <v>1</v>
      </c>
      <c r="P12" s="27">
        <f>+$C12/$C$13*O12</f>
        <v>0.16445339130534475</v>
      </c>
      <c r="Q12" s="28">
        <f>+N12*P12</f>
        <v>16.445339130534474</v>
      </c>
    </row>
    <row r="13" spans="1:28" ht="42.75" customHeight="1" thickBot="1" x14ac:dyDescent="0.25">
      <c r="B13" s="29" t="s">
        <v>12</v>
      </c>
      <c r="C13" s="30">
        <f>C9+C10+C11+C12</f>
        <v>497182.44999999995</v>
      </c>
      <c r="I13" s="34" t="s">
        <v>13</v>
      </c>
      <c r="J13" s="35">
        <f>SUM(J9:J12)</f>
        <v>100.00000000000001</v>
      </c>
      <c r="P13" s="34" t="s">
        <v>13</v>
      </c>
      <c r="Q13" s="35">
        <f>SUM(Q9:Q12)</f>
        <v>100.00000000000001</v>
      </c>
    </row>
    <row r="16" spans="1:28" ht="14.25" x14ac:dyDescent="0.2">
      <c r="A16" s="1" t="s">
        <v>2</v>
      </c>
    </row>
    <row r="17" spans="1:7" ht="14.25" x14ac:dyDescent="0.2">
      <c r="A17" s="1" t="s">
        <v>31</v>
      </c>
    </row>
    <row r="19" spans="1:7" ht="56.25" customHeight="1" x14ac:dyDescent="0.2">
      <c r="A19" s="55"/>
      <c r="B19" s="55"/>
      <c r="C19" s="55"/>
      <c r="D19" s="55"/>
      <c r="E19" s="55"/>
      <c r="F19" s="55"/>
      <c r="G19" s="55"/>
    </row>
  </sheetData>
  <mergeCells count="6">
    <mergeCell ref="A19:G19"/>
    <mergeCell ref="E7:J7"/>
    <mergeCell ref="K7:Q7"/>
    <mergeCell ref="A3:X3"/>
    <mergeCell ref="A4:X4"/>
    <mergeCell ref="A5:X5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Isabel Espejo Badiola</cp:lastModifiedBy>
  <cp:lastPrinted>2021-11-19T11:28:43Z</cp:lastPrinted>
  <dcterms:created xsi:type="dcterms:W3CDTF">2007-03-30T09:59:06Z</dcterms:created>
  <dcterms:modified xsi:type="dcterms:W3CDTF">2023-01-04T07:57:03Z</dcterms:modified>
</cp:coreProperties>
</file>