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8014-2022 -Adecuacion sistema contribucion circuitos backup\"/>
    </mc:Choice>
  </mc:AlternateContent>
  <xr:revisionPtr revIDLastSave="0" documentId="13_ncr:1_{B52BE7A1-6DFE-4931-84E9-E885B059EF2B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ADJUDICADA'!$A$1:$K$6</definedName>
    <definedName name="_xlnm.Print_Area" localSheetId="1">valoración!$A$2:$Q$17</definedName>
  </definedNames>
  <calcPr calcId="191029"/>
</workbook>
</file>

<file path=xl/calcChain.xml><?xml version="1.0" encoding="utf-8"?>
<calcChain xmlns="http://schemas.openxmlformats.org/spreadsheetml/2006/main">
  <c r="M15" i="6" l="1"/>
  <c r="J12" i="6"/>
  <c r="K9" i="6"/>
  <c r="K8" i="6"/>
  <c r="C12" i="6"/>
  <c r="Q12" i="5"/>
  <c r="Q10" i="5"/>
  <c r="P12" i="5"/>
  <c r="P10" i="5"/>
  <c r="F10" i="5"/>
  <c r="F11" i="5"/>
  <c r="F12" i="5"/>
  <c r="M10" i="5"/>
  <c r="M12" i="5"/>
  <c r="N12" i="5" s="1"/>
  <c r="M11" i="5"/>
  <c r="L11" i="5"/>
  <c r="Q9" i="5"/>
  <c r="P11" i="5"/>
  <c r="L9" i="5"/>
  <c r="G10" i="5" l="1"/>
  <c r="G11" i="5"/>
  <c r="G12" i="5"/>
  <c r="C13" i="5"/>
  <c r="N10" i="5"/>
  <c r="N11" i="5"/>
  <c r="Q11" i="5" s="1"/>
  <c r="F9" i="5" l="1"/>
  <c r="M9" i="5" l="1"/>
  <c r="N9" i="5" s="1"/>
  <c r="I12" i="5" l="1"/>
  <c r="J12" i="5" s="1"/>
  <c r="I10" i="5"/>
  <c r="J10" i="5" s="1"/>
  <c r="I11" i="5"/>
  <c r="J11" i="5" s="1"/>
  <c r="A4" i="6"/>
  <c r="A3" i="6"/>
  <c r="A2" i="6"/>
  <c r="G9" i="5" l="1"/>
  <c r="I9" i="5" l="1"/>
  <c r="J9" i="5" s="1"/>
  <c r="P9" i="5"/>
  <c r="J13" i="5" l="1"/>
  <c r="Q13" i="5" l="1"/>
</calcChain>
</file>

<file path=xl/sharedStrings.xml><?xml version="1.0" encoding="utf-8"?>
<sst xmlns="http://schemas.openxmlformats.org/spreadsheetml/2006/main" count="58" uniqueCount="34">
  <si>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</si>
  <si>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</si>
  <si>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</si>
  <si>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</si>
  <si>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</si>
  <si>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</si>
  <si>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</si>
  <si>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</si>
  <si>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</si>
  <si>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</si>
  <si>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</si>
  <si>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</si>
  <si>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</si>
  <si>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</si>
  <si>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</si>
  <si>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</si>
  <si>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</si>
  <si>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</si>
  <si>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</si>
  <si>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Valor estimado            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</si>
  <si>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</si>
  <si>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Importe Oferta </t>
  </si>
  <si>
    <t xml:space="preserve">Valor estimado             </t>
  </si>
  <si>
    <t>PROPUESTA DE ADJUDICACIÓN DEL EXPEDIENTE S-08014-2022</t>
  </si>
  <si>
    <t>"Adecuación del Sistema de Contribución para los Circuitos de Backup"</t>
  </si>
  <si>
    <t>LOTE 2:                                                    Instalación</t>
  </si>
  <si>
    <t>LOTE 1:                                                         Matriz Distribuida</t>
  </si>
  <si>
    <t>MONITORIZACIÓN Y MEDIDAS, S.L.</t>
  </si>
  <si>
    <t>SIET PROYECTOS S.L.</t>
  </si>
  <si>
    <t>PAPYRO Servicios y Proyectos, S.L.</t>
  </si>
  <si>
    <t>Alternativa 2: oferta conjunta "MONITORIZACIÓN Y MEDIDAS" 6% DTº en los dos lotes</t>
  </si>
  <si>
    <t xml:space="preserve">LOTE 1:                                    Matriz Distribuida                          </t>
  </si>
  <si>
    <t xml:space="preserve">LOTE 2:                                     Instalación                                   </t>
  </si>
  <si>
    <t>Madrid, a 19 de enero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</si>
</sst>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9"/>
      <name val="Tahoma"/>
      <family val="2"/>
    </font>
    <font>
      <sz val="10"/>
      <name val="Tahoma"/>
      <family val="2"/>
    </font>
    <font>
      <b/>
      <sz val="1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16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right" vertical="center" wrapText="1"/>
    </xf>
    <xf numFmtId="166" fontId="17" fillId="0" borderId="19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0" fontId="16" fillId="0" borderId="22" xfId="0" applyNumberFormat="1" applyFont="1" applyFill="1" applyBorder="1" applyAlignment="1">
      <alignment horizontal="left" vertical="top" wrapText="1"/>
    </xf>
    <xf numFmtId="164" fontId="5" fillId="0" borderId="23" xfId="2" applyFont="1" applyFill="1" applyBorder="1" applyAlignment="1">
      <alignment horizontal="center" vertical="center"/>
    </xf>
    <xf numFmtId="0" fontId="0" fillId="5" borderId="0" xfId="0" applyFill="1"/>
    <xf numFmtId="4" fontId="6" fillId="5" borderId="1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0" fontId="20" fillId="3" borderId="1" xfId="0" applyFont="1" applyFill="1" applyBorder="1" applyAlignment="1">
      <alignment horizontal="left" vertical="center" wrapText="1"/>
    </xf>
    <xf numFmtId="4" fontId="6" fillId="0" borderId="1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/>
    <xf numFmtId="165" fontId="5" fillId="0" borderId="18" xfId="2" applyNumberFormat="1" applyFont="1" applyFill="1" applyBorder="1" applyAlignment="1">
      <alignment horizontal="center" vertical="center"/>
    </xf>
    <xf numFmtId="10" fontId="5" fillId="0" borderId="11" xfId="3" applyNumberFormat="1" applyFont="1" applyFill="1" applyBorder="1" applyAlignment="1">
      <alignment horizontal="center" vertical="center"/>
    </xf>
    <xf numFmtId="0" fontId="16" fillId="6" borderId="22" xfId="0" applyNumberFormat="1" applyFont="1" applyFill="1" applyBorder="1" applyAlignment="1">
      <alignment horizontal="left" vertical="top" wrapText="1"/>
    </xf>
    <xf numFmtId="164" fontId="5" fillId="6" borderId="23" xfId="2" applyFont="1" applyFill="1" applyBorder="1" applyAlignment="1">
      <alignment horizontal="center" vertical="center"/>
    </xf>
    <xf numFmtId="4" fontId="1" fillId="0" borderId="0" xfId="0" applyNumberFormat="1" applyFont="1" applyFill="1" applyBorder="1"/>
    <xf numFmtId="166" fontId="21" fillId="0" borderId="2" xfId="0" applyNumberFormat="1" applyFont="1" applyFill="1" applyBorder="1" applyAlignment="1">
      <alignment horizontal="left" vertical="center"/>
    </xf>
    <xf numFmtId="166" fontId="21" fillId="0" borderId="12" xfId="0" applyNumberFormat="1" applyFont="1" applyFill="1" applyBorder="1" applyAlignment="1">
      <alignment horizontal="left" vertical="center"/>
    </xf>
    <xf numFmtId="166" fontId="21" fillId="0" borderId="25" xfId="0" applyNumberFormat="1" applyFont="1" applyFill="1" applyBorder="1" applyAlignment="1">
      <alignment horizontal="left" vertical="center"/>
    </xf>
    <xf numFmtId="166" fontId="21" fillId="4" borderId="12" xfId="0" applyNumberFormat="1" applyFont="1" applyFill="1" applyBorder="1" applyAlignment="1">
      <alignment horizontal="left" vertical="center"/>
    </xf>
    <xf numFmtId="166" fontId="21" fillId="4" borderId="2" xfId="0" applyNumberFormat="1" applyFont="1" applyFill="1" applyBorder="1" applyAlignment="1">
      <alignment horizontal="left" vertical="center"/>
    </xf>
    <xf numFmtId="4" fontId="0" fillId="0" borderId="0" xfId="0" applyNumberFormat="1"/>
    <xf numFmtId="4" fontId="3" fillId="0" borderId="0" xfId="0" applyNumberFormat="1" applyFont="1" applyFill="1" applyBorder="1"/>
    <xf numFmtId="166" fontId="21" fillId="4" borderId="12" xfId="0" applyNumberFormat="1" applyFont="1" applyFill="1" applyBorder="1" applyAlignment="1">
      <alignment horizontal="center" vertical="center"/>
    </xf>
    <xf numFmtId="4" fontId="21" fillId="4" borderId="13" xfId="0" applyNumberFormat="1" applyFont="1" applyFill="1" applyBorder="1" applyAlignment="1">
      <alignment horizontal="center" vertical="center"/>
    </xf>
    <xf numFmtId="166" fontId="21" fillId="4" borderId="11" xfId="0" applyNumberFormat="1" applyFont="1" applyFill="1" applyBorder="1" applyAlignment="1">
      <alignment horizontal="right" vertical="center" indent="1"/>
    </xf>
    <xf numFmtId="4" fontId="21" fillId="4" borderId="12" xfId="0" applyNumberFormat="1" applyFont="1" applyFill="1" applyBorder="1" applyAlignment="1">
      <alignment horizontal="right" vertical="center" indent="1"/>
    </xf>
    <xf numFmtId="165" fontId="21" fillId="5" borderId="12" xfId="2" applyNumberFormat="1" applyFont="1" applyFill="1" applyBorder="1" applyAlignment="1">
      <alignment horizontal="center" vertical="center"/>
    </xf>
    <xf numFmtId="10" fontId="21" fillId="5" borderId="12" xfId="0" applyNumberFormat="1" applyFont="1" applyFill="1" applyBorder="1" applyAlignment="1">
      <alignment horizontal="center" vertical="center"/>
    </xf>
    <xf numFmtId="164" fontId="21" fillId="5" borderId="13" xfId="2" applyFont="1" applyFill="1" applyBorder="1" applyAlignment="1">
      <alignment horizontal="center" vertical="center"/>
    </xf>
    <xf numFmtId="4" fontId="21" fillId="5" borderId="24" xfId="0" applyNumberFormat="1" applyFont="1" applyFill="1" applyBorder="1" applyAlignment="1">
      <alignment horizontal="center" vertical="center"/>
    </xf>
    <xf numFmtId="4" fontId="21" fillId="4" borderId="12" xfId="0" applyNumberFormat="1" applyFont="1" applyFill="1" applyBorder="1" applyAlignment="1">
      <alignment horizontal="center" vertical="center"/>
    </xf>
    <xf numFmtId="166" fontId="21" fillId="4" borderId="12" xfId="0" applyNumberFormat="1" applyFont="1" applyFill="1" applyBorder="1" applyAlignment="1">
      <alignment horizontal="right" vertical="center" indent="1"/>
    </xf>
    <xf numFmtId="166" fontId="21" fillId="0" borderId="12" xfId="0" applyNumberFormat="1" applyFont="1" applyFill="1" applyBorder="1" applyAlignment="1">
      <alignment horizontal="center" vertical="center"/>
    </xf>
    <xf numFmtId="4" fontId="21" fillId="0" borderId="2" xfId="0" applyNumberFormat="1" applyFont="1" applyFill="1" applyBorder="1" applyAlignment="1">
      <alignment horizontal="center" vertical="center"/>
    </xf>
    <xf numFmtId="166" fontId="21" fillId="0" borderId="2" xfId="0" applyNumberFormat="1" applyFont="1" applyFill="1" applyBorder="1" applyAlignment="1">
      <alignment horizontal="right" vertical="center" indent="1"/>
    </xf>
    <xf numFmtId="4" fontId="21" fillId="5" borderId="2" xfId="0" applyNumberFormat="1" applyFont="1" applyFill="1" applyBorder="1" applyAlignment="1">
      <alignment horizontal="right" vertical="center" indent="1"/>
    </xf>
    <xf numFmtId="165" fontId="21" fillId="5" borderId="2" xfId="2" applyNumberFormat="1" applyFont="1" applyFill="1" applyBorder="1" applyAlignment="1">
      <alignment horizontal="center" vertical="center"/>
    </xf>
    <xf numFmtId="10" fontId="21" fillId="5" borderId="2" xfId="0" applyNumberFormat="1" applyFont="1" applyFill="1" applyBorder="1" applyAlignment="1">
      <alignment horizontal="center" vertical="center"/>
    </xf>
    <xf numFmtId="164" fontId="21" fillId="5" borderId="14" xfId="2" applyFont="1" applyFill="1" applyBorder="1" applyAlignment="1">
      <alignment horizontal="center" vertical="center"/>
    </xf>
    <xf numFmtId="4" fontId="21" fillId="0" borderId="16" xfId="0" applyNumberFormat="1" applyFont="1" applyFill="1" applyBorder="1" applyAlignment="1">
      <alignment horizontal="center" vertical="center"/>
    </xf>
    <xf numFmtId="166" fontId="21" fillId="0" borderId="16" xfId="0" applyNumberFormat="1" applyFont="1" applyFill="1" applyBorder="1" applyAlignment="1">
      <alignment horizontal="right" vertical="center" indent="1"/>
    </xf>
    <xf numFmtId="4" fontId="21" fillId="5" borderId="16" xfId="0" applyNumberFormat="1" applyFont="1" applyFill="1" applyBorder="1" applyAlignment="1">
      <alignment horizontal="right" vertical="center" indent="1"/>
    </xf>
    <xf numFmtId="165" fontId="21" fillId="5" borderId="26" xfId="2" applyNumberFormat="1" applyFont="1" applyFill="1" applyBorder="1" applyAlignment="1">
      <alignment horizontal="center" vertical="center"/>
    </xf>
    <xf numFmtId="10" fontId="21" fillId="5" borderId="16" xfId="0" applyNumberFormat="1" applyFont="1" applyFill="1" applyBorder="1" applyAlignment="1">
      <alignment horizontal="center" vertical="center"/>
    </xf>
    <xf numFmtId="164" fontId="21" fillId="5" borderId="17" xfId="2" applyFont="1" applyFill="1" applyBorder="1" applyAlignment="1">
      <alignment horizontal="center" vertical="center"/>
    </xf>
    <xf numFmtId="0" fontId="22" fillId="6" borderId="22" xfId="0" applyNumberFormat="1" applyFont="1" applyFill="1" applyBorder="1" applyAlignment="1">
      <alignment horizontal="left" vertical="top" wrapText="1"/>
    </xf>
    <xf numFmtId="164" fontId="21" fillId="6" borderId="23" xfId="2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left" vertical="center" wrapText="1"/>
    </xf>
    <xf numFmtId="0" fontId="21" fillId="5" borderId="6" xfId="0" applyFont="1" applyFill="1" applyBorder="1"/>
    <xf numFmtId="0" fontId="3" fillId="5" borderId="0" xfId="0" applyFont="1" applyFill="1"/>
    <xf numFmtId="0" fontId="0" fillId="7" borderId="0" xfId="0" applyFill="1"/>
    <xf numFmtId="9" fontId="18" fillId="5" borderId="4" xfId="3" applyFont="1" applyFill="1" applyBorder="1" applyAlignment="1">
      <alignment horizontal="left" vertical="center"/>
    </xf>
    <xf numFmtId="9" fontId="18" fillId="5" borderId="20" xfId="3" applyFont="1" applyFill="1" applyBorder="1" applyAlignment="1">
      <alignment horizontal="left" vertical="center"/>
    </xf>
    <xf numFmtId="9" fontId="18" fillId="5" borderId="21" xfId="3" applyFont="1" applyFill="1" applyBorder="1" applyAlignment="1">
      <alignment horizontal="left" vertical="center"/>
    </xf>
    <xf numFmtId="0" fontId="22" fillId="3" borderId="1" xfId="0" applyFont="1" applyFill="1" applyBorder="1" applyAlignment="1">
      <alignment horizontal="left" vertical="center" wrapText="1"/>
    </xf>
    <xf numFmtId="0" fontId="22" fillId="3" borderId="5" xfId="0" applyFont="1" applyFill="1" applyBorder="1" applyAlignment="1">
      <alignment horizontal="left" vertical="center" wrapText="1"/>
    </xf>
    <xf numFmtId="0" fontId="22" fillId="3" borderId="3" xfId="0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0" xfId="2" applyNumberFormat="1" applyFont="1" applyFill="1" applyBorder="1" applyAlignment="1">
      <alignment horizontal="left" vertical="center"/>
    </xf>
    <xf numFmtId="165" fontId="18" fillId="0" borderId="21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0" xfId="3" applyFont="1" applyFill="1" applyBorder="1" applyAlignment="1">
      <alignment horizontal="left" vertical="center"/>
    </xf>
    <xf numFmtId="9" fontId="18" fillId="0" borderId="21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20" fillId="3" borderId="5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8"/>
  <sheetViews>
    <sheetView tabSelected="1" topLeftCell="C4" workbookViewId="0">
      <selection activeCell="K10" sqref="K10:K11"/>
    </sheetView>
  </sheetViews>
  <sheetFormatPr baseColWidth="10" defaultRowHeight="12.5" x14ac:dyDescent="0.25"/>
  <cols>
    <col min="1" max="1" width="32.81640625" customWidth="1"/>
    <col min="2" max="2" width="29.26953125" customWidth="1"/>
    <col min="3" max="3" width="29.54296875" customWidth="1"/>
    <col min="4" max="4" width="21.1796875" customWidth="1"/>
    <col min="5" max="10" width="16.7265625" customWidth="1"/>
    <col min="11" max="11" width="16.1796875" customWidth="1"/>
  </cols>
  <sheetData>
    <row r="1" spans="1:19" ht="48" customHeight="1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9" ht="17.5" x14ac:dyDescent="0.35">
      <c r="A2" s="104" t="str">
        <f>valoración!A3</f>
        <v>PROPUESTA DE ADJUDICACIÓN DEL EXPEDIENTE S-08014-2022</v>
      </c>
      <c r="B2" s="104"/>
      <c r="C2" s="104"/>
      <c r="D2" s="104"/>
      <c r="E2" s="104"/>
      <c r="F2" s="104"/>
      <c r="G2" s="104"/>
      <c r="H2" s="104"/>
      <c r="I2" s="104"/>
      <c r="J2" s="104"/>
      <c r="K2" s="48"/>
    </row>
    <row r="3" spans="1:19" ht="17.5" x14ac:dyDescent="0.35">
      <c r="A3" s="104" t="str">
        <f>valoración!A4</f>
        <v>"Adecuación del Sistema de Contribución para los Circuitos de Backup"</v>
      </c>
      <c r="B3" s="104"/>
      <c r="C3" s="104"/>
      <c r="D3" s="104"/>
      <c r="E3" s="104"/>
      <c r="F3" s="104"/>
      <c r="G3" s="104"/>
      <c r="H3" s="104"/>
      <c r="I3" s="104"/>
      <c r="J3" s="104"/>
      <c r="K3" s="48"/>
    </row>
    <row r="4" spans="1:19" ht="17.5" x14ac:dyDescent="0.35">
      <c r="A4" s="104" t="str">
        <f>valoración!A5</f>
        <v>RESUMEN PUNTUACIÓN TÉCNICA Y ECONÓMICA</v>
      </c>
      <c r="B4" s="104"/>
      <c r="C4" s="104"/>
      <c r="D4" s="104"/>
      <c r="E4" s="104"/>
      <c r="F4" s="104"/>
      <c r="G4" s="104"/>
      <c r="H4" s="104"/>
      <c r="I4" s="104"/>
      <c r="J4" s="104"/>
      <c r="K4" s="48"/>
    </row>
    <row r="5" spans="1:19" ht="13" thickBot="1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9" ht="30.75" customHeight="1" thickBot="1" x14ac:dyDescent="0.3">
      <c r="A6" s="48"/>
      <c r="B6" s="48"/>
      <c r="C6" s="48"/>
      <c r="D6" s="48"/>
      <c r="E6" s="98" t="s">
        <v>14</v>
      </c>
      <c r="F6" s="99"/>
      <c r="G6" s="99"/>
      <c r="H6" s="99"/>
      <c r="I6" s="99"/>
      <c r="J6" s="100"/>
      <c r="K6" s="48"/>
    </row>
    <row r="7" spans="1:19" ht="30.5" thickBot="1" x14ac:dyDescent="0.3">
      <c r="A7" s="15" t="s">
        <v>4</v>
      </c>
      <c r="B7" s="16" t="s">
        <v>5</v>
      </c>
      <c r="C7" s="17" t="s">
        <v>22</v>
      </c>
      <c r="D7" s="18" t="s">
        <v>0</v>
      </c>
      <c r="E7" s="16" t="s">
        <v>21</v>
      </c>
      <c r="F7" s="17" t="s">
        <v>1</v>
      </c>
      <c r="G7" s="17" t="s">
        <v>16</v>
      </c>
      <c r="H7" s="17" t="s">
        <v>9</v>
      </c>
      <c r="I7" s="17" t="s">
        <v>10</v>
      </c>
      <c r="J7" s="18" t="s">
        <v>11</v>
      </c>
      <c r="K7" s="17" t="s">
        <v>18</v>
      </c>
    </row>
    <row r="8" spans="1:19" ht="35.15" customHeight="1" thickBot="1" x14ac:dyDescent="0.3">
      <c r="A8" s="94" t="s">
        <v>31</v>
      </c>
      <c r="B8" s="66" t="s">
        <v>27</v>
      </c>
      <c r="C8" s="69">
        <v>684592.9</v>
      </c>
      <c r="D8" s="70">
        <v>10</v>
      </c>
      <c r="E8" s="71">
        <v>684583</v>
      </c>
      <c r="F8" s="72">
        <v>90</v>
      </c>
      <c r="G8" s="72">
        <v>100</v>
      </c>
      <c r="H8" s="73">
        <v>1</v>
      </c>
      <c r="I8" s="74">
        <v>0.87419003142315421</v>
      </c>
      <c r="J8" s="75">
        <v>87.419003142315418</v>
      </c>
      <c r="K8" s="76">
        <f>100-($E8*100/$C8)</f>
        <v>1.4461149100526427E-3</v>
      </c>
    </row>
    <row r="9" spans="1:19" ht="35.15" customHeight="1" thickBot="1" x14ac:dyDescent="0.3">
      <c r="A9" s="101" t="s">
        <v>32</v>
      </c>
      <c r="B9" s="65" t="s">
        <v>28</v>
      </c>
      <c r="C9" s="69">
        <v>98523.9</v>
      </c>
      <c r="D9" s="77">
        <v>0</v>
      </c>
      <c r="E9" s="78">
        <v>56384</v>
      </c>
      <c r="F9" s="72">
        <v>90</v>
      </c>
      <c r="G9" s="72">
        <v>90</v>
      </c>
      <c r="H9" s="73">
        <v>1</v>
      </c>
      <c r="I9" s="74">
        <v>0.12580996857684573</v>
      </c>
      <c r="J9" s="75">
        <v>11.322897171916116</v>
      </c>
      <c r="K9" s="76">
        <f t="shared" ref="K9:K11" si="0">100-($E9*100/$C9)</f>
        <v>42.771246367632621</v>
      </c>
    </row>
    <row r="10" spans="1:19" ht="35.15" customHeight="1" thickBot="1" x14ac:dyDescent="0.3">
      <c r="A10" s="102"/>
      <c r="B10" s="62" t="s">
        <v>27</v>
      </c>
      <c r="C10" s="79">
        <v>98523.9</v>
      </c>
      <c r="D10" s="80">
        <v>10</v>
      </c>
      <c r="E10" s="81">
        <v>98520</v>
      </c>
      <c r="F10" s="82">
        <v>22.74262202043133</v>
      </c>
      <c r="G10" s="82">
        <v>32.742622020431327</v>
      </c>
      <c r="H10" s="83"/>
      <c r="I10" s="84"/>
      <c r="J10" s="85"/>
      <c r="K10" s="76"/>
    </row>
    <row r="11" spans="1:19" ht="35.15" customHeight="1" thickBot="1" x14ac:dyDescent="0.3">
      <c r="A11" s="103"/>
      <c r="B11" s="64" t="s">
        <v>29</v>
      </c>
      <c r="C11" s="79">
        <v>98523.9</v>
      </c>
      <c r="D11" s="86">
        <v>10</v>
      </c>
      <c r="E11" s="87">
        <v>85444.19</v>
      </c>
      <c r="F11" s="88">
        <v>43.61419729001134</v>
      </c>
      <c r="G11" s="88">
        <v>53.614197290011298</v>
      </c>
      <c r="H11" s="89"/>
      <c r="I11" s="90"/>
      <c r="J11" s="91"/>
      <c r="K11" s="76"/>
      <c r="M11" s="67"/>
      <c r="N11" s="67"/>
      <c r="O11" s="67"/>
    </row>
    <row r="12" spans="1:19" s="10" customFormat="1" ht="42.75" customHeight="1" thickBot="1" x14ac:dyDescent="0.3">
      <c r="A12" s="9"/>
      <c r="B12" s="36" t="s">
        <v>12</v>
      </c>
      <c r="C12" s="79">
        <f>C8+C9</f>
        <v>783116.80000000005</v>
      </c>
      <c r="D12" s="56"/>
      <c r="E12" s="56"/>
      <c r="I12" s="92" t="s">
        <v>13</v>
      </c>
      <c r="J12" s="93">
        <f>SUM(J8:J11)</f>
        <v>98.741900314231529</v>
      </c>
      <c r="N12" s="68"/>
      <c r="P12"/>
      <c r="Q12"/>
      <c r="R12"/>
      <c r="S12"/>
    </row>
    <row r="15" spans="1:19" x14ac:dyDescent="0.25">
      <c r="M15" s="97">
        <f>G9-(G10+G11)/2</f>
        <v>46.821590344778684</v>
      </c>
    </row>
    <row r="16" spans="1:19" x14ac:dyDescent="0.25">
      <c r="A16" s="95" t="s">
        <v>2</v>
      </c>
      <c r="B16" s="96"/>
      <c r="C16" s="96"/>
      <c r="D16" s="96"/>
      <c r="E16" s="96"/>
      <c r="G16" s="67"/>
    </row>
    <row r="17" spans="1:5" x14ac:dyDescent="0.25">
      <c r="A17" s="95" t="s">
        <v>33</v>
      </c>
      <c r="B17" s="96"/>
      <c r="C17" s="96"/>
      <c r="D17" s="96"/>
      <c r="E17" s="96"/>
    </row>
    <row r="18" spans="1:5" x14ac:dyDescent="0.25">
      <c r="A18" s="96"/>
      <c r="B18" s="96"/>
      <c r="C18" s="96"/>
      <c r="D18" s="96"/>
      <c r="E18" s="96"/>
    </row>
  </sheetData>
  <mergeCells count="5">
    <mergeCell ref="E6:J6"/>
    <mergeCell ref="A9:A11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9"/>
  <sheetViews>
    <sheetView showGridLines="0" showZeros="0" zoomScale="90" zoomScaleNormal="90" workbookViewId="0">
      <selection activeCell="G2" sqref="G2"/>
    </sheetView>
  </sheetViews>
  <sheetFormatPr baseColWidth="10" defaultColWidth="11.453125" defaultRowHeight="15.5" x14ac:dyDescent="0.25"/>
  <cols>
    <col min="1" max="1" width="35.1796875" style="9" customWidth="1"/>
    <col min="2" max="2" width="30.26953125" style="10" customWidth="1"/>
    <col min="3" max="3" width="23.54296875" style="10" customWidth="1"/>
    <col min="4" max="4" width="17" style="10" customWidth="1"/>
    <col min="5" max="17" width="16.7265625" style="10" customWidth="1"/>
    <col min="18" max="16384" width="11.453125" style="10"/>
  </cols>
  <sheetData>
    <row r="1" spans="1:21" x14ac:dyDescent="0.25">
      <c r="T1" s="12" t="s">
        <v>6</v>
      </c>
    </row>
    <row r="2" spans="1:21" s="3" customFormat="1" ht="48" customHeight="1" x14ac:dyDescent="0.2">
      <c r="A2" s="2"/>
      <c r="D2" s="4"/>
      <c r="E2" s="4"/>
      <c r="F2" s="4"/>
      <c r="G2" s="4"/>
      <c r="H2" s="5"/>
      <c r="M2" s="11"/>
      <c r="T2" s="13" t="s">
        <v>17</v>
      </c>
      <c r="U2" s="14">
        <v>90</v>
      </c>
    </row>
    <row r="3" spans="1:21" s="3" customFormat="1" ht="22.5" customHeight="1" x14ac:dyDescent="0.2">
      <c r="A3" s="112" t="s">
        <v>23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T3" s="26" t="s">
        <v>8</v>
      </c>
    </row>
    <row r="4" spans="1:21" s="3" customFormat="1" ht="22.5" customHeight="1" x14ac:dyDescent="0.2">
      <c r="A4" s="112" t="s">
        <v>24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</row>
    <row r="5" spans="1:21" s="3" customFormat="1" ht="24.65" customHeight="1" x14ac:dyDescent="0.2">
      <c r="A5" s="112" t="s">
        <v>3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</row>
    <row r="6" spans="1:21" s="3" customFormat="1" ht="24.65" customHeight="1" thickBot="1" x14ac:dyDescent="0.25">
      <c r="A6" s="25"/>
      <c r="B6" s="25"/>
      <c r="C6" s="25"/>
      <c r="D6" s="25"/>
      <c r="E6" s="25"/>
      <c r="F6" s="25"/>
      <c r="G6" s="25"/>
      <c r="H6" s="4"/>
    </row>
    <row r="7" spans="1:21" s="3" customFormat="1" ht="24.75" customHeight="1" thickBot="1" x14ac:dyDescent="0.4">
      <c r="A7" s="2"/>
      <c r="B7" s="6"/>
      <c r="C7" s="7"/>
      <c r="D7" s="7"/>
      <c r="E7" s="106" t="s">
        <v>14</v>
      </c>
      <c r="F7" s="107"/>
      <c r="G7" s="107"/>
      <c r="H7" s="107"/>
      <c r="I7" s="107"/>
      <c r="J7" s="108"/>
      <c r="K7" s="109" t="s">
        <v>30</v>
      </c>
      <c r="L7" s="110"/>
      <c r="M7" s="110"/>
      <c r="N7" s="110"/>
      <c r="O7" s="110"/>
      <c r="P7" s="110"/>
      <c r="Q7" s="111"/>
    </row>
    <row r="8" spans="1:21" s="8" customFormat="1" ht="30.5" thickBot="1" x14ac:dyDescent="0.35">
      <c r="A8" s="15" t="s">
        <v>4</v>
      </c>
      <c r="B8" s="16" t="s">
        <v>5</v>
      </c>
      <c r="C8" s="17" t="s">
        <v>19</v>
      </c>
      <c r="D8" s="18" t="s">
        <v>0</v>
      </c>
      <c r="E8" s="16" t="s">
        <v>20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20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1" s="3" customFormat="1" ht="53.25" customHeight="1" thickBot="1" x14ac:dyDescent="0.25">
      <c r="A9" s="52" t="s">
        <v>26</v>
      </c>
      <c r="B9" s="62" t="s">
        <v>27</v>
      </c>
      <c r="C9" s="19">
        <v>684592.9</v>
      </c>
      <c r="D9" s="20">
        <v>10</v>
      </c>
      <c r="E9" s="21">
        <v>684583</v>
      </c>
      <c r="F9" s="22">
        <f>$U$2*(2-E9/MIN(E$9:E$9))</f>
        <v>90</v>
      </c>
      <c r="G9" s="22">
        <f>D9+F9</f>
        <v>100</v>
      </c>
      <c r="H9" s="38">
        <v>1</v>
      </c>
      <c r="I9" s="28">
        <f>+$C9/$C$13*H9</f>
        <v>0.87419003142315421</v>
      </c>
      <c r="J9" s="29">
        <f t="shared" ref="J9" si="0">+G9*I9</f>
        <v>87.419003142315418</v>
      </c>
      <c r="K9" s="41">
        <v>0.06</v>
      </c>
      <c r="L9" s="21">
        <f>+$E9*(1-K9)</f>
        <v>643508.02</v>
      </c>
      <c r="M9" s="49">
        <f>$U$2*(2-L9/MIN(L$9:L$9))</f>
        <v>90</v>
      </c>
      <c r="N9" s="49">
        <f>$D9+M9</f>
        <v>100</v>
      </c>
      <c r="O9" s="30">
        <v>1</v>
      </c>
      <c r="P9" s="28">
        <f>+$C9/$C$13*O9</f>
        <v>0.87419003142315421</v>
      </c>
      <c r="Q9" s="29">
        <f>+N9*P9</f>
        <v>87.419003142315418</v>
      </c>
    </row>
    <row r="10" spans="1:21" s="3" customFormat="1" ht="35.15" customHeight="1" thickBot="1" x14ac:dyDescent="0.25">
      <c r="A10" s="113" t="s">
        <v>25</v>
      </c>
      <c r="B10" s="63" t="s">
        <v>28</v>
      </c>
      <c r="C10" s="19">
        <v>98523.9</v>
      </c>
      <c r="D10" s="53">
        <v>0</v>
      </c>
      <c r="E10" s="42">
        <v>56384</v>
      </c>
      <c r="F10" s="22">
        <f>$U$2*(2-E10/MIN(E$10:E$12))</f>
        <v>90</v>
      </c>
      <c r="G10" s="22">
        <f>D10+F10</f>
        <v>90</v>
      </c>
      <c r="H10" s="27">
        <v>1</v>
      </c>
      <c r="I10" s="28">
        <f>+$C10/$C$13*H10</f>
        <v>0.12580996857684573</v>
      </c>
      <c r="J10" s="29">
        <f t="shared" ref="J10:J12" si="1">+G10*I10</f>
        <v>11.322897171916116</v>
      </c>
      <c r="K10" s="58"/>
      <c r="L10" s="42">
        <v>56384</v>
      </c>
      <c r="M10" s="22">
        <f>$U$2*(2-L10/MIN(L$10:L$12))</f>
        <v>90</v>
      </c>
      <c r="N10" s="22">
        <f t="shared" ref="N10:N11" si="2">$D10+M10</f>
        <v>90</v>
      </c>
      <c r="O10" s="30"/>
      <c r="P10" s="28">
        <f>+$C10/$C$13*O10</f>
        <v>0</v>
      </c>
      <c r="Q10" s="29">
        <f>+N10*P10</f>
        <v>0</v>
      </c>
    </row>
    <row r="11" spans="1:21" s="3" customFormat="1" ht="35.15" customHeight="1" thickBot="1" x14ac:dyDescent="0.25">
      <c r="A11" s="114"/>
      <c r="B11" s="62" t="s">
        <v>27</v>
      </c>
      <c r="C11" s="19">
        <v>98523.9</v>
      </c>
      <c r="D11" s="54">
        <v>10</v>
      </c>
      <c r="E11" s="44">
        <v>98520</v>
      </c>
      <c r="F11" s="24">
        <f>$U$2*(2-E11/MIN(E$10:E$12))</f>
        <v>22.74262202043133</v>
      </c>
      <c r="G11" s="50">
        <f>D11+F11</f>
        <v>32.742622020431327</v>
      </c>
      <c r="H11" s="57"/>
      <c r="I11" s="31">
        <f>+$C11/$C$13*H11</f>
        <v>0</v>
      </c>
      <c r="J11" s="32">
        <f t="shared" si="1"/>
        <v>0</v>
      </c>
      <c r="K11" s="43">
        <v>0.06</v>
      </c>
      <c r="L11" s="44">
        <f>+$E11*(1-K11)</f>
        <v>92608.799999999988</v>
      </c>
      <c r="M11" s="24">
        <f>$U$2*(2-L11/MIN(L$10:L$12))</f>
        <v>32.178064699205464</v>
      </c>
      <c r="N11" s="50">
        <f t="shared" si="2"/>
        <v>42.178064699205464</v>
      </c>
      <c r="O11" s="30">
        <v>1</v>
      </c>
      <c r="P11" s="31">
        <f>+$C11/$C$13*O11</f>
        <v>0.12580996857684573</v>
      </c>
      <c r="Q11" s="32">
        <f>+N11*P11</f>
        <v>5.3064209944392058</v>
      </c>
    </row>
    <row r="12" spans="1:21" s="3" customFormat="1" ht="35.15" customHeight="1" thickBot="1" x14ac:dyDescent="0.25">
      <c r="A12" s="115"/>
      <c r="B12" s="64" t="s">
        <v>29</v>
      </c>
      <c r="C12" s="19">
        <v>98523.9</v>
      </c>
      <c r="D12" s="55">
        <v>10</v>
      </c>
      <c r="E12" s="45">
        <v>85444.19</v>
      </c>
      <c r="F12" s="23">
        <f>$U$2*(2-E12/MIN(E$10:E$12))</f>
        <v>43.61419729001134</v>
      </c>
      <c r="G12" s="51">
        <f>D12+F12</f>
        <v>53.61419729001134</v>
      </c>
      <c r="H12" s="33"/>
      <c r="I12" s="34">
        <f>+$C12/$C$13*H12</f>
        <v>0</v>
      </c>
      <c r="J12" s="35">
        <f t="shared" si="1"/>
        <v>0</v>
      </c>
      <c r="K12" s="40"/>
      <c r="L12" s="45">
        <v>85444.19</v>
      </c>
      <c r="M12" s="23">
        <f>$U$2*(2-L12/MIN(L$10:L$12))</f>
        <v>43.61419729001134</v>
      </c>
      <c r="N12" s="23">
        <f>$D12+M12</f>
        <v>53.61419729001134</v>
      </c>
      <c r="O12" s="39"/>
      <c r="P12" s="31">
        <f>+$C12/$C$13*O12</f>
        <v>0</v>
      </c>
      <c r="Q12" s="32">
        <f>+N12*P12</f>
        <v>0</v>
      </c>
      <c r="S12" s="61"/>
    </row>
    <row r="13" spans="1:21" ht="42.75" customHeight="1" thickBot="1" x14ac:dyDescent="0.3">
      <c r="B13" s="36" t="s">
        <v>12</v>
      </c>
      <c r="C13" s="37">
        <f>C9+C10</f>
        <v>783116.80000000005</v>
      </c>
      <c r="D13" s="56"/>
      <c r="E13" s="56"/>
      <c r="I13" s="59" t="s">
        <v>13</v>
      </c>
      <c r="J13" s="60">
        <f>SUM(J9:J12)</f>
        <v>98.741900314231529</v>
      </c>
      <c r="P13" s="46" t="s">
        <v>13</v>
      </c>
      <c r="Q13" s="47">
        <f>SUM(Q9:Q12)</f>
        <v>92.725424136754626</v>
      </c>
    </row>
    <row r="16" spans="1:21" ht="14" x14ac:dyDescent="0.3">
      <c r="A16" s="1" t="s">
        <v>2</v>
      </c>
    </row>
    <row r="17" spans="1:12" ht="14" x14ac:dyDescent="0.3">
      <c r="A17" s="1" t="s">
        <v>33</v>
      </c>
    </row>
    <row r="19" spans="1:12" ht="56.25" customHeight="1" x14ac:dyDescent="0.25">
      <c r="A19" s="105"/>
      <c r="B19" s="105"/>
      <c r="C19" s="105"/>
      <c r="D19" s="105"/>
      <c r="E19" s="105"/>
      <c r="F19" s="105"/>
      <c r="G19" s="105"/>
      <c r="L19" s="56"/>
    </row>
  </sheetData>
  <mergeCells count="7">
    <mergeCell ref="A19:G19"/>
    <mergeCell ref="E7:J7"/>
    <mergeCell ref="K7:Q7"/>
    <mergeCell ref="A3:Q3"/>
    <mergeCell ref="A4:Q4"/>
    <mergeCell ref="A5:Q5"/>
    <mergeCell ref="A10:A12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2023-01-16T13:45:21Z</dcterms:modified>
</cp:coreProperties>
</file>