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compras\general\unidad_a\TECNOLOGÍA, INTERACTIVOS Y SISTEMAS\EXPEDIENTES\2022\EXPEDIENTES COMITE\3.- INFORME TÉCNICO\S-07497-2022 TRANSMISORES FM nuevo al comité del 9\INFORMES\"/>
    </mc:Choice>
  </mc:AlternateContent>
  <bookViews>
    <workbookView xWindow="0" yWindow="0" windowWidth="28800" windowHeight="11400" tabRatio="752"/>
  </bookViews>
  <sheets>
    <sheet name="ALTERNATIVA ADJUDICADA" sheetId="6" r:id="rId1"/>
    <sheet name="valoración" sheetId="5" r:id="rId2"/>
  </sheets>
  <definedNames>
    <definedName name="_xlnm.Print_Area" localSheetId="0">'ALTERNATIVA ADJUDICADA'!$A$1:$L$34</definedName>
    <definedName name="_xlnm.Print_Area" localSheetId="1">valoración!$A$2:$Q$35</definedName>
  </definedNames>
  <calcPr calcId="162913"/>
</workbook>
</file>

<file path=xl/calcChain.xml><?xml version="1.0" encoding="utf-8"?>
<calcChain xmlns="http://schemas.openxmlformats.org/spreadsheetml/2006/main">
  <c r="K31" i="6" l="1"/>
  <c r="Q9" i="5"/>
  <c r="J31" i="5"/>
  <c r="J9" i="5"/>
  <c r="J10" i="5"/>
  <c r="J11" i="5"/>
  <c r="J12" i="5"/>
  <c r="J13" i="5"/>
  <c r="J14" i="5"/>
  <c r="J15" i="5"/>
  <c r="J16" i="5"/>
  <c r="J17" i="5"/>
  <c r="J18" i="5"/>
  <c r="J19" i="5"/>
  <c r="J20" i="5"/>
  <c r="J21" i="5"/>
  <c r="J22" i="5"/>
  <c r="J23" i="5"/>
  <c r="J24" i="5"/>
  <c r="J25" i="5"/>
  <c r="J26" i="5"/>
  <c r="J27" i="5"/>
  <c r="J28" i="5"/>
  <c r="J29" i="5"/>
  <c r="J30" i="5"/>
  <c r="C31" i="6" l="1"/>
  <c r="L30" i="6"/>
  <c r="L29" i="6"/>
  <c r="L28" i="6"/>
  <c r="L26" i="6"/>
  <c r="L25" i="6"/>
  <c r="L23" i="6"/>
  <c r="L21" i="6"/>
  <c r="L19" i="6"/>
  <c r="L17" i="6"/>
  <c r="L15" i="6"/>
  <c r="L13" i="6"/>
  <c r="L11" i="6"/>
  <c r="L10" i="6"/>
  <c r="E7" i="6"/>
  <c r="P10" i="5"/>
  <c r="F30" i="5" l="1"/>
  <c r="G30" i="5" s="1"/>
  <c r="F29" i="5"/>
  <c r="G29" i="5" s="1"/>
  <c r="F26" i="5"/>
  <c r="G26" i="5" s="1"/>
  <c r="F28" i="5"/>
  <c r="G28" i="5" s="1"/>
  <c r="F27" i="5"/>
  <c r="G27" i="5" s="1"/>
  <c r="F25" i="5"/>
  <c r="G25" i="5" s="1"/>
  <c r="F24" i="5"/>
  <c r="G24" i="5" s="1"/>
  <c r="F23" i="5"/>
  <c r="G23" i="5" s="1"/>
  <c r="F22" i="5"/>
  <c r="G22" i="5" s="1"/>
  <c r="F21" i="5"/>
  <c r="G21" i="5" s="1"/>
  <c r="F20" i="5"/>
  <c r="G20" i="5" s="1"/>
  <c r="F19" i="5"/>
  <c r="G19" i="5" s="1"/>
  <c r="F18" i="5"/>
  <c r="G18" i="5" s="1"/>
  <c r="F17" i="5"/>
  <c r="F16" i="5"/>
  <c r="G16" i="5" s="1"/>
  <c r="F15" i="5"/>
  <c r="G15" i="5" s="1"/>
  <c r="F14" i="5"/>
  <c r="G14" i="5" s="1"/>
  <c r="F10" i="5"/>
  <c r="F9" i="5"/>
  <c r="F12" i="5"/>
  <c r="G12" i="5" s="1"/>
  <c r="G17" i="5"/>
  <c r="C31" i="5" l="1"/>
  <c r="L30" i="5"/>
  <c r="M30" i="5" s="1"/>
  <c r="L29" i="5"/>
  <c r="M29" i="5" s="1"/>
  <c r="L26" i="5"/>
  <c r="M26" i="5" s="1"/>
  <c r="L28" i="5"/>
  <c r="L25" i="5"/>
  <c r="L23" i="5"/>
  <c r="L21" i="5"/>
  <c r="L19" i="5"/>
  <c r="L17" i="5"/>
  <c r="L15" i="5"/>
  <c r="M27" i="5" l="1"/>
  <c r="N27" i="5" s="1"/>
  <c r="M28" i="5"/>
  <c r="M24" i="5"/>
  <c r="N24" i="5" s="1"/>
  <c r="M25" i="5"/>
  <c r="M22" i="5"/>
  <c r="N22" i="5" s="1"/>
  <c r="M23" i="5"/>
  <c r="M20" i="5"/>
  <c r="N20" i="5" s="1"/>
  <c r="M21" i="5"/>
  <c r="M18" i="5"/>
  <c r="N18" i="5" s="1"/>
  <c r="M19" i="5"/>
  <c r="M16" i="5"/>
  <c r="N16" i="5" s="1"/>
  <c r="M17" i="5"/>
  <c r="M14" i="5"/>
  <c r="N14" i="5" s="1"/>
  <c r="M15" i="5"/>
  <c r="A4" i="6"/>
  <c r="A3" i="6"/>
  <c r="A2" i="6"/>
  <c r="L13" i="5" l="1"/>
  <c r="F13" i="5"/>
  <c r="G13" i="5" s="1"/>
  <c r="L11" i="5"/>
  <c r="M11" i="5" s="1"/>
  <c r="F11" i="5"/>
  <c r="G11" i="5" s="1"/>
  <c r="L10" i="5"/>
  <c r="G10" i="5"/>
  <c r="G9" i="5"/>
  <c r="M9" i="5" l="1"/>
  <c r="N9" i="5" s="1"/>
  <c r="M10" i="5"/>
  <c r="N10" i="5" s="1"/>
  <c r="Q10" i="5" s="1"/>
  <c r="M13" i="5"/>
  <c r="N13" i="5" s="1"/>
  <c r="M12" i="5"/>
  <c r="N12" i="5" s="1"/>
  <c r="N29" i="5"/>
  <c r="N30" i="5"/>
  <c r="P29" i="5"/>
  <c r="P30" i="5"/>
  <c r="I29" i="5"/>
  <c r="I30" i="5"/>
  <c r="I26" i="5"/>
  <c r="P26" i="5"/>
  <c r="N26" i="5"/>
  <c r="I27" i="5"/>
  <c r="P27" i="5"/>
  <c r="Q27" i="5" s="1"/>
  <c r="I24" i="5"/>
  <c r="I21" i="5"/>
  <c r="P19" i="5"/>
  <c r="I17" i="5"/>
  <c r="P15" i="5"/>
  <c r="I14" i="5"/>
  <c r="I28" i="5"/>
  <c r="I25" i="5"/>
  <c r="P23" i="5"/>
  <c r="I22" i="5"/>
  <c r="P20" i="5"/>
  <c r="I18" i="5"/>
  <c r="P16" i="5"/>
  <c r="P24" i="5"/>
  <c r="P21" i="5"/>
  <c r="I19" i="5"/>
  <c r="P17" i="5"/>
  <c r="I15" i="5"/>
  <c r="P28" i="5"/>
  <c r="P25" i="5"/>
  <c r="I23" i="5"/>
  <c r="P22" i="5"/>
  <c r="P18" i="5"/>
  <c r="I20" i="5"/>
  <c r="I16" i="5"/>
  <c r="N15" i="5"/>
  <c r="N25" i="5"/>
  <c r="N17" i="5"/>
  <c r="N21" i="5"/>
  <c r="N23" i="5"/>
  <c r="N19" i="5"/>
  <c r="N28" i="5"/>
  <c r="P12" i="5"/>
  <c r="P13" i="5"/>
  <c r="P11" i="5"/>
  <c r="I12" i="5"/>
  <c r="I9" i="5"/>
  <c r="I10" i="5"/>
  <c r="I13" i="5"/>
  <c r="I11" i="5"/>
  <c r="N11" i="5"/>
  <c r="Q23" i="5" l="1"/>
  <c r="Q26" i="5"/>
  <c r="Q30" i="5"/>
  <c r="Q29" i="5"/>
  <c r="Q24" i="5"/>
  <c r="Q18" i="5"/>
  <c r="Q22" i="5"/>
  <c r="Q19" i="5"/>
  <c r="Q14" i="5"/>
  <c r="Q16" i="5"/>
  <c r="Q20" i="5"/>
  <c r="Q15" i="5"/>
  <c r="Q13" i="5"/>
  <c r="Q28" i="5"/>
  <c r="Q17" i="5"/>
  <c r="Q12" i="5"/>
  <c r="Q21" i="5"/>
  <c r="Q25" i="5"/>
  <c r="Q11" i="5"/>
  <c r="Q31" i="5" l="1"/>
</calcChain>
</file>

<file path=xl/sharedStrings.xml><?xml version="1.0" encoding="utf-8"?>
<sst xmlns="http://schemas.openxmlformats.org/spreadsheetml/2006/main" count="115" uniqueCount="44">
  <si>
    <t>Puntuación técnica</t>
  </si>
  <si>
    <t>Puntuación económica</t>
  </si>
  <si>
    <t>De conformidad con los criterios de valoración establecidos en el Pliego de Condiciones Generales de Contratación de este Expediente.</t>
  </si>
  <si>
    <t>RESUMEN PUNTUACIÓN TÉCNICA Y ECONÓMICA</t>
  </si>
  <si>
    <t>Lotes</t>
  </si>
  <si>
    <t>Ofertas</t>
  </si>
  <si>
    <t>Valor estimado             (Sin modificación)</t>
  </si>
  <si>
    <t>FÓRMULA PUNTUACIÓN ECONÓMICA: Adaptar a cada lote, estará condicionada por el número de ofertas y por los puntos que se dan a la oferta económica.</t>
  </si>
  <si>
    <t>Puntuación Total</t>
  </si>
  <si>
    <t>Adaptar la tabla al número de lotes y ofertas recibidas, insertando o eliminando filas, tener  en cuenta si se desestima una oferta, indicar los motivos..</t>
  </si>
  <si>
    <t>Oferta seleccionada</t>
  </si>
  <si>
    <t>Factor de ponderación</t>
  </si>
  <si>
    <t>Valoración ponderada</t>
  </si>
  <si>
    <t>Valor estimado total:</t>
  </si>
  <si>
    <t>Puntuación total ponderada</t>
  </si>
  <si>
    <t>Alternativa 1: ofertas individuales</t>
  </si>
  <si>
    <t>Baja oferta conjunta</t>
  </si>
  <si>
    <t>Total Puntuación</t>
  </si>
  <si>
    <t>Celda contigua: incluir puntuación económica indicada en los pliegos. Si los lotes se valoran con diferente puntuación económica hay que tenerlo en cuenta en la fórmula.</t>
  </si>
  <si>
    <t>%  Ahorro s/ licitación</t>
  </si>
  <si>
    <t>PROPUESTA DE ADJUDICACIÓN DEL EXPEDIENTE S-07497-2022</t>
  </si>
  <si>
    <t>"Transmisores de FM para Centros Emisones de CRTVE"</t>
  </si>
  <si>
    <t>LOTE 1: Centro Emisor de CRTVE en Badajoz (Badajoz)</t>
  </si>
  <si>
    <t>LOTE 3: Centro Emisor de CRTVE en Montalbán (Teruel)</t>
  </si>
  <si>
    <t>LOTE 4: Centro Emisor de CRTVE en Barco de Valdeorras (Orense)</t>
  </si>
  <si>
    <t>LOTE 5: Centro Emisor de CRTVE en Yecla (Murcia)</t>
  </si>
  <si>
    <t>LOTE 6: Centro Emisor de CRTVE en Estella (Navarra)</t>
  </si>
  <si>
    <t xml:space="preserve">LOTE 7: Centro Emisor de CRTVE en Palencia (Palencia) </t>
  </si>
  <si>
    <t>LOTE 8: Centro Emisor de CRTVE en Barbastro (Huesca)</t>
  </si>
  <si>
    <t xml:space="preserve">LOTE 9: Centro Emisor de CRTVE en Segovia (Segovia)
</t>
  </si>
  <si>
    <t xml:space="preserve">LOTE 10: Centro Emisor de CRTVE en El Ejido (Almería)
</t>
  </si>
  <si>
    <t>LOTE 11: Centro Emisor de CRTVE en Puebla de Sanabria (Zamora)</t>
  </si>
  <si>
    <t>ALTEL SISTEMAS, S.L.</t>
  </si>
  <si>
    <t xml:space="preserve">LOTE 2: Centro Emisor de Aljaraque (Huelva)
</t>
  </si>
  <si>
    <t xml:space="preserve">LOTE 12: Centro Emisor de Carballo (La Coruña)
</t>
  </si>
  <si>
    <t xml:space="preserve">LOTE 13: Centro Emisor de Muros (La Coruña)
</t>
  </si>
  <si>
    <t>VIDEO MEDIOS, S.A.</t>
  </si>
  <si>
    <r>
      <t>Importe Oferta</t>
    </r>
    <r>
      <rPr>
        <b/>
        <i/>
        <sz val="12"/>
        <rFont val="Tahoma"/>
        <family val="2"/>
      </rPr>
      <t xml:space="preserve"> </t>
    </r>
  </si>
  <si>
    <t xml:space="preserve">Importe Oferta </t>
  </si>
  <si>
    <t>OFERTA ANORMAL LA PRESENTADA POR VIMESA A LOS LOTES 3, 4, 6, 9 Y 11</t>
  </si>
  <si>
    <t>LOTE 2: Centro Emisor de Aljaraque (Huelva)</t>
  </si>
  <si>
    <t xml:space="preserve">Valor estimado             </t>
  </si>
  <si>
    <t>Madrid, a 09 de Febrero de 2023</t>
  </si>
  <si>
    <t>Alternativa 2: oferta conjunta a los lotes 1, 2, 3, 5, 7, 8 y 9 (1% de descuento)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</si>
</sst>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</numFmts>
  <fonts count="21" x14ac:knownFonts="1">
    <font>
      <sz val="10"/>
      <name val="Arial"/>
    </font>
    <font>
      <sz val="8"/>
      <name val="Tahoma"/>
      <family val="2"/>
    </font>
    <font>
      <b/>
      <sz val="8"/>
      <name val="Tahoma"/>
      <family val="2"/>
    </font>
    <font>
      <sz val="10"/>
      <name val="Arial"/>
      <family val="2"/>
    </font>
    <font>
      <sz val="12"/>
      <name val="Arial"/>
      <family val="2"/>
    </font>
    <font>
      <sz val="11"/>
      <name val="Tahoma"/>
      <family val="2"/>
    </font>
    <font>
      <sz val="12"/>
      <name val="Tahoma"/>
      <family val="2"/>
    </font>
    <font>
      <sz val="10"/>
      <name val="Arial"/>
      <family val="2"/>
    </font>
    <font>
      <b/>
      <u/>
      <sz val="12"/>
      <name val="Bookman Old Style"/>
      <family val="1"/>
    </font>
    <font>
      <b/>
      <sz val="12"/>
      <name val="Tahoma"/>
      <family val="2"/>
    </font>
    <font>
      <b/>
      <sz val="10"/>
      <color rgb="FFFF0000"/>
      <name val="Arial"/>
      <family val="2"/>
    </font>
    <font>
      <b/>
      <sz val="8"/>
      <color rgb="FFFF0000"/>
      <name val="Arial"/>
      <family val="2"/>
    </font>
    <font>
      <b/>
      <sz val="8"/>
      <color rgb="FFFF0000"/>
      <name val="Tahoma"/>
      <family val="2"/>
    </font>
    <font>
      <b/>
      <i/>
      <sz val="12"/>
      <name val="Tahoma"/>
      <family val="2"/>
    </font>
    <font>
      <b/>
      <u/>
      <sz val="14"/>
      <color theme="9" tint="-0.249977111117893"/>
      <name val="Tahoma"/>
      <family val="2"/>
    </font>
    <font>
      <sz val="10"/>
      <name val="Arial"/>
      <family val="2"/>
    </font>
    <font>
      <b/>
      <sz val="10.5"/>
      <name val="Tahoma"/>
      <family val="2"/>
    </font>
    <font>
      <b/>
      <sz val="12"/>
      <name val="Arial"/>
      <family val="2"/>
    </font>
    <font>
      <b/>
      <sz val="12"/>
      <color rgb="FFFF0000"/>
      <name val="Tahoma"/>
      <family val="2"/>
    </font>
    <font>
      <b/>
      <sz val="14"/>
      <color theme="9"/>
      <name val="Tahoma"/>
      <family val="2"/>
    </font>
    <font>
      <sz val="1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4">
    <xf numFmtId="0" fontId="0" fillId="0" borderId="0"/>
    <xf numFmtId="164" fontId="7" fillId="0" borderId="0" applyFont="0" applyFill="0" applyBorder="0" applyAlignment="0" applyProtection="0"/>
    <xf numFmtId="43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149">
    <xf numFmtId="0" fontId="0" fillId="0" borderId="0" xfId="0"/>
    <xf numFmtId="0" fontId="5" fillId="0" borderId="6" xfId="0" applyFont="1" applyBorder="1"/>
    <xf numFmtId="0" fontId="6" fillId="0" borderId="0" xfId="0" applyFont="1" applyFill="1" applyBorder="1" applyAlignment="1">
      <alignment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right" indent="1"/>
    </xf>
    <xf numFmtId="0" fontId="2" fillId="0" borderId="0" xfId="0" applyFont="1" applyFill="1" applyBorder="1" applyAlignment="1">
      <alignment horizontal="right" inden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/>
    </xf>
    <xf numFmtId="0" fontId="6" fillId="0" borderId="0" xfId="0" applyFont="1" applyFill="1" applyBorder="1"/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/>
    <xf numFmtId="0" fontId="10" fillId="0" borderId="0" xfId="0" applyFont="1" applyAlignment="1">
      <alignment vertical="center" wrapText="1"/>
    </xf>
    <xf numFmtId="0" fontId="12" fillId="0" borderId="0" xfId="0" applyFont="1" applyFill="1" applyBorder="1"/>
    <xf numFmtId="0" fontId="11" fillId="0" borderId="2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vertical="center" wrapText="1"/>
    </xf>
    <xf numFmtId="0" fontId="9" fillId="3" borderId="5" xfId="0" applyFont="1" applyFill="1" applyBorder="1" applyAlignment="1">
      <alignment vertical="center" wrapText="1"/>
    </xf>
    <xf numFmtId="4" fontId="6" fillId="0" borderId="13" xfId="0" applyNumberFormat="1" applyFont="1" applyFill="1" applyBorder="1" applyAlignment="1">
      <alignment horizontal="center" vertical="center"/>
    </xf>
    <xf numFmtId="166" fontId="6" fillId="0" borderId="11" xfId="0" applyNumberFormat="1" applyFont="1" applyFill="1" applyBorder="1" applyAlignment="1">
      <alignment horizontal="right" vertical="center" indent="1"/>
    </xf>
    <xf numFmtId="4" fontId="6" fillId="0" borderId="12" xfId="0" applyNumberFormat="1" applyFont="1" applyFill="1" applyBorder="1" applyAlignment="1">
      <alignment horizontal="right" vertical="center" indent="1"/>
    </xf>
    <xf numFmtId="4" fontId="6" fillId="0" borderId="17" xfId="0" applyNumberFormat="1" applyFont="1" applyFill="1" applyBorder="1" applyAlignment="1">
      <alignment horizontal="center" vertical="center"/>
    </xf>
    <xf numFmtId="4" fontId="6" fillId="0" borderId="14" xfId="0" applyNumberFormat="1" applyFont="1" applyFill="1" applyBorder="1" applyAlignment="1">
      <alignment horizontal="center" vertical="center"/>
    </xf>
    <xf numFmtId="4" fontId="6" fillId="0" borderId="2" xfId="0" applyNumberFormat="1" applyFont="1" applyFill="1" applyBorder="1" applyAlignment="1">
      <alignment horizontal="right" vertical="center" indent="1"/>
    </xf>
    <xf numFmtId="0" fontId="14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top"/>
    </xf>
    <xf numFmtId="165" fontId="5" fillId="0" borderId="12" xfId="2" applyNumberFormat="1" applyFont="1" applyFill="1" applyBorder="1" applyAlignment="1">
      <alignment horizontal="center" vertical="center"/>
    </xf>
    <xf numFmtId="10" fontId="5" fillId="0" borderId="12" xfId="0" applyNumberFormat="1" applyFont="1" applyFill="1" applyBorder="1" applyAlignment="1">
      <alignment horizontal="center" vertical="center"/>
    </xf>
    <xf numFmtId="43" fontId="5" fillId="0" borderId="13" xfId="2" applyFont="1" applyFill="1" applyBorder="1" applyAlignment="1">
      <alignment horizontal="center" vertical="center"/>
    </xf>
    <xf numFmtId="10" fontId="5" fillId="0" borderId="2" xfId="0" applyNumberFormat="1" applyFont="1" applyFill="1" applyBorder="1" applyAlignment="1">
      <alignment horizontal="center" vertical="center"/>
    </xf>
    <xf numFmtId="43" fontId="5" fillId="0" borderId="14" xfId="2" applyFont="1" applyFill="1" applyBorder="1" applyAlignment="1">
      <alignment horizontal="center" vertical="center"/>
    </xf>
    <xf numFmtId="165" fontId="5" fillId="0" borderId="16" xfId="2" applyNumberFormat="1" applyFont="1" applyFill="1" applyBorder="1" applyAlignment="1">
      <alignment horizontal="center" vertical="center"/>
    </xf>
    <xf numFmtId="0" fontId="9" fillId="0" borderId="18" xfId="0" applyNumberFormat="1" applyFont="1" applyFill="1" applyBorder="1" applyAlignment="1">
      <alignment horizontal="right" vertical="center" wrapText="1"/>
    </xf>
    <xf numFmtId="166" fontId="17" fillId="0" borderId="18" xfId="0" applyNumberFormat="1" applyFont="1" applyFill="1" applyBorder="1" applyAlignment="1">
      <alignment horizontal="center" vertical="center"/>
    </xf>
    <xf numFmtId="165" fontId="5" fillId="0" borderId="11" xfId="2" applyNumberFormat="1" applyFont="1" applyFill="1" applyBorder="1" applyAlignment="1">
      <alignment horizontal="center" vertical="center"/>
    </xf>
    <xf numFmtId="0" fontId="1" fillId="0" borderId="12" xfId="0" applyFont="1" applyFill="1" applyBorder="1"/>
    <xf numFmtId="9" fontId="5" fillId="0" borderId="11" xfId="3" applyFont="1" applyFill="1" applyBorder="1" applyAlignment="1">
      <alignment horizontal="center" vertical="center"/>
    </xf>
    <xf numFmtId="166" fontId="6" fillId="0" borderId="12" xfId="0" applyNumberFormat="1" applyFont="1" applyFill="1" applyBorder="1" applyAlignment="1">
      <alignment horizontal="right" vertical="center" indent="1"/>
    </xf>
    <xf numFmtId="9" fontId="5" fillId="0" borderId="7" xfId="3" applyFont="1" applyFill="1" applyBorder="1" applyAlignment="1">
      <alignment horizontal="center" vertical="center"/>
    </xf>
    <xf numFmtId="166" fontId="6" fillId="0" borderId="2" xfId="0" applyNumberFormat="1" applyFont="1" applyFill="1" applyBorder="1" applyAlignment="1">
      <alignment horizontal="right" vertical="center" indent="1"/>
    </xf>
    <xf numFmtId="0" fontId="16" fillId="0" borderId="21" xfId="0" applyNumberFormat="1" applyFont="1" applyFill="1" applyBorder="1" applyAlignment="1">
      <alignment horizontal="left" vertical="top" wrapText="1"/>
    </xf>
    <xf numFmtId="43" fontId="5" fillId="0" borderId="22" xfId="2" applyFont="1" applyFill="1" applyBorder="1" applyAlignment="1">
      <alignment horizontal="center" vertical="center"/>
    </xf>
    <xf numFmtId="0" fontId="6" fillId="0" borderId="11" xfId="0" applyNumberFormat="1" applyFont="1" applyFill="1" applyBorder="1" applyAlignment="1">
      <alignment horizontal="center" vertical="center" wrapText="1"/>
    </xf>
    <xf numFmtId="0" fontId="6" fillId="0" borderId="7" xfId="0" applyNumberFormat="1" applyFont="1" applyFill="1" applyBorder="1" applyAlignment="1">
      <alignment horizontal="center" vertical="center" wrapText="1"/>
    </xf>
    <xf numFmtId="0" fontId="6" fillId="0" borderId="15" xfId="0" applyNumberFormat="1" applyFont="1" applyFill="1" applyBorder="1" applyAlignment="1">
      <alignment horizontal="center" vertical="center" wrapText="1"/>
    </xf>
    <xf numFmtId="0" fontId="0" fillId="4" borderId="0" xfId="0" applyFill="1"/>
    <xf numFmtId="0" fontId="4" fillId="4" borderId="0" xfId="0" applyFont="1" applyFill="1" applyBorder="1" applyAlignment="1">
      <alignment vertical="center" wrapText="1"/>
    </xf>
    <xf numFmtId="0" fontId="3" fillId="4" borderId="0" xfId="0" applyFont="1" applyFill="1" applyBorder="1"/>
    <xf numFmtId="44" fontId="6" fillId="0" borderId="11" xfId="0" applyNumberFormat="1" applyFont="1" applyFill="1" applyBorder="1" applyAlignment="1">
      <alignment horizontal="center" vertical="center" wrapText="1"/>
    </xf>
    <xf numFmtId="4" fontId="9" fillId="0" borderId="2" xfId="0" applyNumberFormat="1" applyFont="1" applyFill="1" applyBorder="1" applyAlignment="1">
      <alignment horizontal="right" vertical="center" indent="1"/>
    </xf>
    <xf numFmtId="4" fontId="9" fillId="0" borderId="12" xfId="0" applyNumberFormat="1" applyFont="1" applyFill="1" applyBorder="1" applyAlignment="1">
      <alignment horizontal="right" vertical="center" indent="1"/>
    </xf>
    <xf numFmtId="10" fontId="3" fillId="0" borderId="0" xfId="0" applyNumberFormat="1" applyFont="1" applyFill="1" applyBorder="1"/>
    <xf numFmtId="0" fontId="9" fillId="2" borderId="23" xfId="0" applyFont="1" applyFill="1" applyBorder="1" applyAlignment="1">
      <alignment horizontal="center" vertical="center" wrapText="1"/>
    </xf>
    <xf numFmtId="4" fontId="1" fillId="0" borderId="0" xfId="0" applyNumberFormat="1" applyFont="1" applyFill="1" applyBorder="1"/>
    <xf numFmtId="0" fontId="9" fillId="2" borderId="24" xfId="0" applyFont="1" applyFill="1" applyBorder="1" applyAlignment="1">
      <alignment horizontal="center" vertical="center" wrapText="1"/>
    </xf>
    <xf numFmtId="0" fontId="9" fillId="2" borderId="25" xfId="0" applyFont="1" applyFill="1" applyBorder="1" applyAlignment="1">
      <alignment horizontal="center" vertical="center" wrapText="1"/>
    </xf>
    <xf numFmtId="0" fontId="9" fillId="4" borderId="3" xfId="0" applyNumberFormat="1" applyFont="1" applyFill="1" applyBorder="1" applyAlignment="1">
      <alignment horizontal="right" vertical="center" wrapText="1"/>
    </xf>
    <xf numFmtId="166" fontId="17" fillId="0" borderId="3" xfId="0" applyNumberFormat="1" applyFont="1" applyFill="1" applyBorder="1" applyAlignment="1">
      <alignment horizontal="right" vertical="center"/>
    </xf>
    <xf numFmtId="0" fontId="9" fillId="2" borderId="26" xfId="0" applyFont="1" applyFill="1" applyBorder="1" applyAlignment="1">
      <alignment horizontal="center" vertical="center" wrapText="1"/>
    </xf>
    <xf numFmtId="44" fontId="6" fillId="0" borderId="12" xfId="0" applyNumberFormat="1" applyFont="1" applyFill="1" applyBorder="1" applyAlignment="1">
      <alignment horizontal="center" vertical="center" wrapText="1"/>
    </xf>
    <xf numFmtId="4" fontId="6" fillId="0" borderId="12" xfId="0" applyNumberFormat="1" applyFont="1" applyFill="1" applyBorder="1" applyAlignment="1">
      <alignment horizontal="center" vertical="center"/>
    </xf>
    <xf numFmtId="9" fontId="5" fillId="0" borderId="12" xfId="3" applyFont="1" applyFill="1" applyBorder="1" applyAlignment="1">
      <alignment horizontal="center" vertical="center"/>
    </xf>
    <xf numFmtId="44" fontId="6" fillId="0" borderId="9" xfId="0" applyNumberFormat="1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vertical="center" wrapText="1"/>
    </xf>
    <xf numFmtId="0" fontId="6" fillId="6" borderId="15" xfId="0" applyNumberFormat="1" applyFont="1" applyFill="1" applyBorder="1" applyAlignment="1">
      <alignment horizontal="center" vertical="center" wrapText="1"/>
    </xf>
    <xf numFmtId="4" fontId="6" fillId="6" borderId="16" xfId="0" applyNumberFormat="1" applyFont="1" applyFill="1" applyBorder="1" applyAlignment="1">
      <alignment horizontal="right" vertical="center" indent="1"/>
    </xf>
    <xf numFmtId="4" fontId="9" fillId="6" borderId="16" xfId="0" applyNumberFormat="1" applyFont="1" applyFill="1" applyBorder="1" applyAlignment="1">
      <alignment horizontal="right" vertical="center" indent="1"/>
    </xf>
    <xf numFmtId="10" fontId="5" fillId="6" borderId="16" xfId="0" applyNumberFormat="1" applyFont="1" applyFill="1" applyBorder="1" applyAlignment="1">
      <alignment horizontal="center" vertical="center"/>
    </xf>
    <xf numFmtId="43" fontId="5" fillId="6" borderId="17" xfId="2" applyFont="1" applyFill="1" applyBorder="1" applyAlignment="1">
      <alignment horizontal="center" vertical="center"/>
    </xf>
    <xf numFmtId="166" fontId="6" fillId="7" borderId="15" xfId="0" applyNumberFormat="1" applyFont="1" applyFill="1" applyBorder="1" applyAlignment="1">
      <alignment horizontal="right" vertical="center" indent="1"/>
    </xf>
    <xf numFmtId="4" fontId="6" fillId="7" borderId="16" xfId="0" applyNumberFormat="1" applyFont="1" applyFill="1" applyBorder="1" applyAlignment="1">
      <alignment horizontal="right" vertical="center" indent="1"/>
    </xf>
    <xf numFmtId="4" fontId="9" fillId="7" borderId="16" xfId="0" applyNumberFormat="1" applyFont="1" applyFill="1" applyBorder="1" applyAlignment="1">
      <alignment horizontal="right" vertical="center" indent="1"/>
    </xf>
    <xf numFmtId="165" fontId="5" fillId="7" borderId="15" xfId="2" applyNumberFormat="1" applyFont="1" applyFill="1" applyBorder="1" applyAlignment="1">
      <alignment horizontal="center" vertical="center"/>
    </xf>
    <xf numFmtId="10" fontId="5" fillId="7" borderId="16" xfId="0" applyNumberFormat="1" applyFont="1" applyFill="1" applyBorder="1" applyAlignment="1">
      <alignment horizontal="center" vertical="center"/>
    </xf>
    <xf numFmtId="43" fontId="5" fillId="7" borderId="17" xfId="2" applyFont="1" applyFill="1" applyBorder="1" applyAlignment="1">
      <alignment horizontal="center" vertical="center"/>
    </xf>
    <xf numFmtId="0" fontId="1" fillId="0" borderId="29" xfId="0" applyFont="1" applyFill="1" applyBorder="1"/>
    <xf numFmtId="44" fontId="6" fillId="0" borderId="15" xfId="0" applyNumberFormat="1" applyFont="1" applyFill="1" applyBorder="1" applyAlignment="1">
      <alignment horizontal="center" vertical="center" wrapText="1"/>
    </xf>
    <xf numFmtId="0" fontId="6" fillId="0" borderId="8" xfId="0" applyNumberFormat="1" applyFont="1" applyFill="1" applyBorder="1" applyAlignment="1">
      <alignment horizontal="center" vertical="center" wrapText="1"/>
    </xf>
    <xf numFmtId="4" fontId="6" fillId="0" borderId="30" xfId="0" applyNumberFormat="1" applyFont="1" applyFill="1" applyBorder="1" applyAlignment="1">
      <alignment horizontal="center" vertical="center"/>
    </xf>
    <xf numFmtId="4" fontId="6" fillId="6" borderId="9" xfId="0" applyNumberFormat="1" applyFont="1" applyFill="1" applyBorder="1" applyAlignment="1">
      <alignment horizontal="right" vertical="center" indent="1"/>
    </xf>
    <xf numFmtId="4" fontId="9" fillId="6" borderId="9" xfId="0" applyNumberFormat="1" applyFont="1" applyFill="1" applyBorder="1" applyAlignment="1">
      <alignment horizontal="right" vertical="center" indent="1"/>
    </xf>
    <xf numFmtId="165" fontId="5" fillId="6" borderId="9" xfId="2" applyNumberFormat="1" applyFont="1" applyFill="1" applyBorder="1" applyAlignment="1">
      <alignment horizontal="center" vertical="center"/>
    </xf>
    <xf numFmtId="10" fontId="5" fillId="6" borderId="9" xfId="0" applyNumberFormat="1" applyFont="1" applyFill="1" applyBorder="1" applyAlignment="1">
      <alignment horizontal="center" vertical="center"/>
    </xf>
    <xf numFmtId="43" fontId="5" fillId="6" borderId="10" xfId="2" applyFont="1" applyFill="1" applyBorder="1" applyAlignment="1">
      <alignment horizontal="center" vertical="center"/>
    </xf>
    <xf numFmtId="166" fontId="6" fillId="7" borderId="8" xfId="0" applyNumberFormat="1" applyFont="1" applyFill="1" applyBorder="1" applyAlignment="1">
      <alignment horizontal="right" vertical="center" indent="1"/>
    </xf>
    <xf numFmtId="4" fontId="6" fillId="7" borderId="9" xfId="0" applyNumberFormat="1" applyFont="1" applyFill="1" applyBorder="1" applyAlignment="1">
      <alignment horizontal="right" vertical="center" indent="1"/>
    </xf>
    <xf numFmtId="4" fontId="9" fillId="7" borderId="9" xfId="0" applyNumberFormat="1" applyFont="1" applyFill="1" applyBorder="1" applyAlignment="1">
      <alignment horizontal="right" vertical="center" indent="1"/>
    </xf>
    <xf numFmtId="165" fontId="5" fillId="7" borderId="9" xfId="2" applyNumberFormat="1" applyFont="1" applyFill="1" applyBorder="1" applyAlignment="1">
      <alignment horizontal="center" vertical="center"/>
    </xf>
    <xf numFmtId="10" fontId="5" fillId="7" borderId="9" xfId="0" applyNumberFormat="1" applyFont="1" applyFill="1" applyBorder="1" applyAlignment="1">
      <alignment horizontal="center" vertical="center"/>
    </xf>
    <xf numFmtId="43" fontId="5" fillId="7" borderId="10" xfId="2" applyFont="1" applyFill="1" applyBorder="1" applyAlignment="1">
      <alignment horizontal="center" vertical="center"/>
    </xf>
    <xf numFmtId="166" fontId="6" fillId="7" borderId="7" xfId="0" applyNumberFormat="1" applyFont="1" applyFill="1" applyBorder="1" applyAlignment="1">
      <alignment horizontal="right" vertical="center" indent="1"/>
    </xf>
    <xf numFmtId="4" fontId="6" fillId="7" borderId="2" xfId="0" applyNumberFormat="1" applyFont="1" applyFill="1" applyBorder="1" applyAlignment="1">
      <alignment horizontal="right" vertical="center" indent="1"/>
    </xf>
    <xf numFmtId="4" fontId="9" fillId="7" borderId="13" xfId="0" applyNumberFormat="1" applyFont="1" applyFill="1" applyBorder="1" applyAlignment="1">
      <alignment horizontal="right" vertical="center" indent="1"/>
    </xf>
    <xf numFmtId="165" fontId="5" fillId="7" borderId="7" xfId="2" applyNumberFormat="1" applyFont="1" applyFill="1" applyBorder="1" applyAlignment="1">
      <alignment horizontal="center" vertical="center"/>
    </xf>
    <xf numFmtId="10" fontId="5" fillId="7" borderId="2" xfId="0" applyNumberFormat="1" applyFont="1" applyFill="1" applyBorder="1" applyAlignment="1">
      <alignment horizontal="center" vertical="center"/>
    </xf>
    <xf numFmtId="43" fontId="5" fillId="7" borderId="14" xfId="2" applyFont="1" applyFill="1" applyBorder="1" applyAlignment="1">
      <alignment horizontal="center" vertical="center"/>
    </xf>
    <xf numFmtId="9" fontId="5" fillId="7" borderId="7" xfId="3" applyFont="1" applyFill="1" applyBorder="1" applyAlignment="1">
      <alignment horizontal="center" vertical="center"/>
    </xf>
    <xf numFmtId="166" fontId="6" fillId="7" borderId="2" xfId="0" applyNumberFormat="1" applyFont="1" applyFill="1" applyBorder="1" applyAlignment="1">
      <alignment horizontal="right" vertical="center" indent="1"/>
    </xf>
    <xf numFmtId="4" fontId="9" fillId="7" borderId="2" xfId="0" applyNumberFormat="1" applyFont="1" applyFill="1" applyBorder="1" applyAlignment="1">
      <alignment horizontal="right" vertical="center" indent="1"/>
    </xf>
    <xf numFmtId="165" fontId="5" fillId="7" borderId="16" xfId="2" applyNumberFormat="1" applyFont="1" applyFill="1" applyBorder="1" applyAlignment="1">
      <alignment horizontal="center" vertical="center"/>
    </xf>
    <xf numFmtId="166" fontId="6" fillId="7" borderId="16" xfId="0" applyNumberFormat="1" applyFont="1" applyFill="1" applyBorder="1" applyAlignment="1">
      <alignment horizontal="right" vertical="center" indent="1"/>
    </xf>
    <xf numFmtId="9" fontId="5" fillId="7" borderId="27" xfId="3" applyFont="1" applyFill="1" applyBorder="1" applyAlignment="1">
      <alignment horizontal="center" vertical="center"/>
    </xf>
    <xf numFmtId="165" fontId="5" fillId="7" borderId="28" xfId="2" applyNumberFormat="1" applyFont="1" applyFill="1" applyBorder="1" applyAlignment="1">
      <alignment horizontal="center" vertical="center"/>
    </xf>
    <xf numFmtId="9" fontId="5" fillId="7" borderId="15" xfId="3" applyFont="1" applyFill="1" applyBorder="1" applyAlignment="1">
      <alignment horizontal="center" vertical="center"/>
    </xf>
    <xf numFmtId="9" fontId="5" fillId="7" borderId="8" xfId="3" applyFont="1" applyFill="1" applyBorder="1" applyAlignment="1">
      <alignment horizontal="center" vertical="center"/>
    </xf>
    <xf numFmtId="166" fontId="6" fillId="7" borderId="9" xfId="0" applyNumberFormat="1" applyFont="1" applyFill="1" applyBorder="1" applyAlignment="1">
      <alignment horizontal="right" vertical="center" indent="1"/>
    </xf>
    <xf numFmtId="9" fontId="5" fillId="7" borderId="31" xfId="3" applyFont="1" applyFill="1" applyBorder="1" applyAlignment="1">
      <alignment horizontal="center" vertical="center"/>
    </xf>
    <xf numFmtId="165" fontId="5" fillId="7" borderId="2" xfId="2" applyNumberFormat="1" applyFont="1" applyFill="1" applyBorder="1" applyAlignment="1">
      <alignment horizontal="center" vertical="center"/>
    </xf>
    <xf numFmtId="166" fontId="6" fillId="7" borderId="32" xfId="0" applyNumberFormat="1" applyFont="1" applyFill="1" applyBorder="1" applyAlignment="1">
      <alignment horizontal="right" vertical="center" indent="1"/>
    </xf>
    <xf numFmtId="4" fontId="6" fillId="7" borderId="32" xfId="0" applyNumberFormat="1" applyFont="1" applyFill="1" applyBorder="1" applyAlignment="1">
      <alignment horizontal="right" vertical="center" indent="1"/>
    </xf>
    <xf numFmtId="4" fontId="9" fillId="7" borderId="32" xfId="0" applyNumberFormat="1" applyFont="1" applyFill="1" applyBorder="1" applyAlignment="1">
      <alignment horizontal="right" vertical="center" indent="1"/>
    </xf>
    <xf numFmtId="10" fontId="5" fillId="7" borderId="32" xfId="0" applyNumberFormat="1" applyFont="1" applyFill="1" applyBorder="1" applyAlignment="1">
      <alignment horizontal="center" vertical="center"/>
    </xf>
    <xf numFmtId="43" fontId="5" fillId="7" borderId="33" xfId="2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3" borderId="18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 wrapText="1"/>
    </xf>
    <xf numFmtId="0" fontId="9" fillId="3" borderId="3" xfId="0" applyFont="1" applyFill="1" applyBorder="1" applyAlignment="1">
      <alignment horizontal="left" vertical="center" wrapText="1"/>
    </xf>
    <xf numFmtId="4" fontId="6" fillId="0" borderId="34" xfId="0" applyNumberFormat="1" applyFont="1" applyFill="1" applyBorder="1" applyAlignment="1">
      <alignment horizontal="center" vertical="center"/>
    </xf>
    <xf numFmtId="44" fontId="6" fillId="6" borderId="16" xfId="0" applyNumberFormat="1" applyFont="1" applyFill="1" applyBorder="1" applyAlignment="1">
      <alignment horizontal="center" vertical="center" wrapText="1"/>
    </xf>
    <xf numFmtId="4" fontId="6" fillId="6" borderId="16" xfId="0" applyNumberFormat="1" applyFont="1" applyFill="1" applyBorder="1" applyAlignment="1">
      <alignment horizontal="center" vertical="center"/>
    </xf>
    <xf numFmtId="9" fontId="5" fillId="6" borderId="16" xfId="3" applyFont="1" applyFill="1" applyBorder="1" applyAlignment="1">
      <alignment horizontal="center" vertical="center"/>
    </xf>
    <xf numFmtId="166" fontId="6" fillId="6" borderId="16" xfId="0" applyNumberFormat="1" applyFont="1" applyFill="1" applyBorder="1" applyAlignment="1">
      <alignment horizontal="right" vertical="center" indent="1"/>
    </xf>
    <xf numFmtId="165" fontId="5" fillId="6" borderId="16" xfId="2" applyNumberFormat="1" applyFont="1" applyFill="1" applyBorder="1" applyAlignment="1">
      <alignment horizontal="center" vertical="center"/>
    </xf>
    <xf numFmtId="9" fontId="5" fillId="6" borderId="35" xfId="3" applyFont="1" applyFill="1" applyBorder="1" applyAlignment="1">
      <alignment horizontal="center" vertical="center"/>
    </xf>
    <xf numFmtId="0" fontId="6" fillId="6" borderId="8" xfId="0" applyNumberFormat="1" applyFont="1" applyFill="1" applyBorder="1" applyAlignment="1">
      <alignment horizontal="center" vertical="center" wrapText="1"/>
    </xf>
    <xf numFmtId="44" fontId="6" fillId="6" borderId="9" xfId="0" applyNumberFormat="1" applyFont="1" applyFill="1" applyBorder="1" applyAlignment="1">
      <alignment horizontal="center" vertical="center" wrapText="1"/>
    </xf>
    <xf numFmtId="4" fontId="6" fillId="6" borderId="9" xfId="0" applyNumberFormat="1" applyFont="1" applyFill="1" applyBorder="1" applyAlignment="1">
      <alignment horizontal="center" vertical="center"/>
    </xf>
    <xf numFmtId="9" fontId="5" fillId="6" borderId="9" xfId="3" applyFont="1" applyFill="1" applyBorder="1" applyAlignment="1">
      <alignment horizontal="center" vertical="center"/>
    </xf>
    <xf numFmtId="166" fontId="6" fillId="6" borderId="9" xfId="0" applyNumberFormat="1" applyFont="1" applyFill="1" applyBorder="1" applyAlignment="1">
      <alignment horizontal="right" vertical="center" indent="1"/>
    </xf>
    <xf numFmtId="9" fontId="20" fillId="6" borderId="20" xfId="3" applyFont="1" applyFill="1" applyBorder="1" applyAlignment="1">
      <alignment horizontal="center" vertical="center"/>
    </xf>
    <xf numFmtId="166" fontId="3" fillId="4" borderId="0" xfId="0" applyNumberFormat="1" applyFont="1" applyFill="1" applyBorder="1"/>
    <xf numFmtId="0" fontId="9" fillId="3" borderId="1" xfId="0" applyFont="1" applyFill="1" applyBorder="1" applyAlignment="1">
      <alignment horizontal="left" vertical="center" wrapText="1"/>
    </xf>
    <xf numFmtId="0" fontId="9" fillId="3" borderId="3" xfId="0" applyFont="1" applyFill="1" applyBorder="1" applyAlignment="1">
      <alignment horizontal="left" vertical="center" wrapText="1"/>
    </xf>
    <xf numFmtId="0" fontId="3" fillId="5" borderId="0" xfId="0" applyFont="1" applyFill="1" applyAlignment="1">
      <alignment horizontal="center" vertical="center" wrapText="1"/>
    </xf>
    <xf numFmtId="9" fontId="18" fillId="4" borderId="4" xfId="3" applyFont="1" applyFill="1" applyBorder="1" applyAlignment="1">
      <alignment horizontal="center" vertical="center"/>
    </xf>
    <xf numFmtId="9" fontId="18" fillId="4" borderId="19" xfId="3" applyFont="1" applyFill="1" applyBorder="1" applyAlignment="1">
      <alignment horizontal="center" vertical="center"/>
    </xf>
    <xf numFmtId="9" fontId="18" fillId="4" borderId="20" xfId="3" applyFont="1" applyFill="1" applyBorder="1" applyAlignment="1">
      <alignment horizontal="center" vertical="center"/>
    </xf>
    <xf numFmtId="0" fontId="19" fillId="4" borderId="0" xfId="0" applyFont="1" applyFill="1" applyAlignment="1">
      <alignment horizontal="center"/>
    </xf>
    <xf numFmtId="0" fontId="3" fillId="0" borderId="0" xfId="0" applyFont="1" applyFill="1" applyBorder="1" applyAlignment="1">
      <alignment horizontal="left" vertical="top" wrapText="1"/>
    </xf>
    <xf numFmtId="165" fontId="18" fillId="0" borderId="4" xfId="2" applyNumberFormat="1" applyFont="1" applyFill="1" applyBorder="1" applyAlignment="1">
      <alignment horizontal="center" vertical="center"/>
    </xf>
    <xf numFmtId="165" fontId="18" fillId="0" borderId="19" xfId="2" applyNumberFormat="1" applyFont="1" applyFill="1" applyBorder="1" applyAlignment="1">
      <alignment horizontal="center" vertical="center"/>
    </xf>
    <xf numFmtId="165" fontId="18" fillId="0" borderId="20" xfId="2" applyNumberFormat="1" applyFont="1" applyFill="1" applyBorder="1" applyAlignment="1">
      <alignment horizontal="center" vertical="center"/>
    </xf>
    <xf numFmtId="9" fontId="18" fillId="0" borderId="4" xfId="3" applyFont="1" applyFill="1" applyBorder="1" applyAlignment="1">
      <alignment horizontal="center" vertical="center"/>
    </xf>
    <xf numFmtId="9" fontId="18" fillId="0" borderId="19" xfId="3" applyFont="1" applyFill="1" applyBorder="1" applyAlignment="1">
      <alignment horizontal="center" vertical="center"/>
    </xf>
    <xf numFmtId="9" fontId="18" fillId="0" borderId="20" xfId="3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 wrapText="1"/>
    </xf>
  </cellXfs>
  <cellStyles count="4">
    <cellStyle name="Millares" xfId="2" builtinId="3"/>
    <cellStyle name="Millares 2" xfId="1"/>
    <cellStyle name="Normal" xfId="0" builtinId="0"/>
    <cellStyle name="Porcentaj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1089660</xdr:colOff>
      <xdr:row>0</xdr:row>
      <xdr:rowOff>556260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7E5EA9E-0CA0-4D64-934C-E50BA349E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0" y="0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249555</xdr:colOff>
      <xdr:row>1</xdr:row>
      <xdr:rowOff>28575</xdr:rowOff>
    </xdr:from>
    <xdr:to>
      <xdr:col>0</xdr:col>
      <xdr:colOff>1339215</xdr:colOff>
      <xdr:row>1</xdr:row>
      <xdr:rowOff>584835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7E5EA9E-0CA0-4D64-934C-E50BA349E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249555" y="28575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4"/>
  <sheetViews>
    <sheetView tabSelected="1" workbookViewId="0">
      <selection activeCell="E7" sqref="E7:K7"/>
    </sheetView>
  </sheetViews>
  <sheetFormatPr baseColWidth="10" defaultRowHeight="12.75" x14ac:dyDescent="0.2"/>
  <cols>
    <col min="1" max="1" width="37" customWidth="1"/>
    <col min="2" max="2" width="26" customWidth="1"/>
    <col min="3" max="3" width="29.5703125" customWidth="1"/>
    <col min="4" max="4" width="21.140625" customWidth="1"/>
    <col min="5" max="11" width="16.7109375" customWidth="1"/>
    <col min="12" max="12" width="16.140625" customWidth="1"/>
  </cols>
  <sheetData>
    <row r="1" spans="1:16" ht="48" customHeight="1" x14ac:dyDescent="0.2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</row>
    <row r="2" spans="1:16" ht="18" x14ac:dyDescent="0.25">
      <c r="A2" s="140" t="str">
        <f>valoración!A3</f>
        <v>PROPUESTA DE ADJUDICACIÓN DEL EXPEDIENTE S-07497-2022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48"/>
    </row>
    <row r="3" spans="1:16" ht="18" x14ac:dyDescent="0.25">
      <c r="A3" s="140" t="str">
        <f>valoración!A4</f>
        <v>"Transmisores de FM para Centros Emisones de CRTVE"</v>
      </c>
      <c r="B3" s="140"/>
      <c r="C3" s="140"/>
      <c r="D3" s="140"/>
      <c r="E3" s="140"/>
      <c r="F3" s="140"/>
      <c r="G3" s="140"/>
      <c r="H3" s="140"/>
      <c r="I3" s="140"/>
      <c r="J3" s="140"/>
      <c r="K3" s="140"/>
      <c r="L3" s="48"/>
    </row>
    <row r="4" spans="1:16" ht="18" x14ac:dyDescent="0.25">
      <c r="A4" s="140" t="str">
        <f>valoración!A5</f>
        <v>RESUMEN PUNTUACIÓN TÉCNICA Y ECONÓMICA</v>
      </c>
      <c r="B4" s="140"/>
      <c r="C4" s="140"/>
      <c r="D4" s="140"/>
      <c r="E4" s="140"/>
      <c r="F4" s="140"/>
      <c r="G4" s="140"/>
      <c r="H4" s="140"/>
      <c r="I4" s="140"/>
      <c r="J4" s="140"/>
      <c r="K4" s="140"/>
      <c r="L4" s="48"/>
    </row>
    <row r="5" spans="1:16" x14ac:dyDescent="0.2">
      <c r="A5" s="48"/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</row>
    <row r="6" spans="1:16" ht="13.5" thickBot="1" x14ac:dyDescent="0.25">
      <c r="A6" s="48"/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</row>
    <row r="7" spans="1:16" ht="30.75" customHeight="1" thickBot="1" x14ac:dyDescent="0.25">
      <c r="A7" s="48"/>
      <c r="B7" s="48"/>
      <c r="C7" s="48"/>
      <c r="D7" s="48"/>
      <c r="E7" s="137" t="str">
        <f>valoración!K7</f>
        <v>Alternativa 2: oferta conjunta a los lotes 1, 2, 3, 5, 7, 8 y 9 (1% de descuento)</v>
      </c>
      <c r="F7" s="138"/>
      <c r="G7" s="138"/>
      <c r="H7" s="138"/>
      <c r="I7" s="138"/>
      <c r="J7" s="138"/>
      <c r="K7" s="139"/>
      <c r="L7" s="48"/>
    </row>
    <row r="8" spans="1:16" ht="30.75" thickBot="1" x14ac:dyDescent="0.25">
      <c r="A8" s="116" t="s">
        <v>4</v>
      </c>
      <c r="B8" s="61" t="s">
        <v>5</v>
      </c>
      <c r="C8" s="55" t="s">
        <v>41</v>
      </c>
      <c r="D8" s="58" t="s">
        <v>0</v>
      </c>
      <c r="E8" s="57" t="s">
        <v>16</v>
      </c>
      <c r="F8" s="57" t="s">
        <v>38</v>
      </c>
      <c r="G8" s="55" t="s">
        <v>1</v>
      </c>
      <c r="H8" s="55" t="s">
        <v>17</v>
      </c>
      <c r="I8" s="55" t="s">
        <v>10</v>
      </c>
      <c r="J8" s="55" t="s">
        <v>11</v>
      </c>
      <c r="K8" s="58" t="s">
        <v>12</v>
      </c>
      <c r="L8" s="61" t="s">
        <v>19</v>
      </c>
    </row>
    <row r="9" spans="1:16" ht="39.950000000000003" customHeight="1" x14ac:dyDescent="0.2">
      <c r="A9" s="134" t="s">
        <v>22</v>
      </c>
      <c r="B9" s="45" t="s">
        <v>32</v>
      </c>
      <c r="C9" s="62">
        <v>27950</v>
      </c>
      <c r="D9" s="63">
        <v>38</v>
      </c>
      <c r="E9" s="64"/>
      <c r="F9" s="40">
        <v>27870</v>
      </c>
      <c r="G9" s="23">
        <v>37.68410941436143</v>
      </c>
      <c r="H9" s="53">
        <v>75.68410941436143</v>
      </c>
      <c r="I9" s="38"/>
      <c r="J9" s="30">
        <v>0</v>
      </c>
      <c r="K9" s="31">
        <v>0</v>
      </c>
      <c r="L9" s="120"/>
      <c r="N9" s="136" t="s">
        <v>39</v>
      </c>
      <c r="O9" s="136"/>
      <c r="P9" s="136"/>
    </row>
    <row r="10" spans="1:16" ht="39.950000000000003" customHeight="1" thickBot="1" x14ac:dyDescent="0.25">
      <c r="A10" s="135"/>
      <c r="B10" s="67" t="s">
        <v>36</v>
      </c>
      <c r="C10" s="121">
        <v>27950</v>
      </c>
      <c r="D10" s="122">
        <v>47</v>
      </c>
      <c r="E10" s="123">
        <v>0.01</v>
      </c>
      <c r="F10" s="124">
        <v>22361.872500000001</v>
      </c>
      <c r="G10" s="68">
        <v>50</v>
      </c>
      <c r="H10" s="69">
        <v>97</v>
      </c>
      <c r="I10" s="125">
        <v>1</v>
      </c>
      <c r="J10" s="70">
        <v>8.666666666666667E-2</v>
      </c>
      <c r="K10" s="71">
        <v>8.4066666666666663</v>
      </c>
      <c r="L10" s="126">
        <f>1-(F10/C10)</f>
        <v>0.1999330053667262</v>
      </c>
      <c r="N10" s="136"/>
      <c r="O10" s="136"/>
      <c r="P10" s="136"/>
    </row>
    <row r="11" spans="1:16" ht="39.950000000000003" customHeight="1" thickBot="1" x14ac:dyDescent="0.25">
      <c r="A11" s="117" t="s">
        <v>40</v>
      </c>
      <c r="B11" s="127" t="s">
        <v>36</v>
      </c>
      <c r="C11" s="128">
        <v>27950</v>
      </c>
      <c r="D11" s="129">
        <v>47</v>
      </c>
      <c r="E11" s="130">
        <v>0.01</v>
      </c>
      <c r="F11" s="131">
        <v>22916.0448</v>
      </c>
      <c r="G11" s="82">
        <v>50</v>
      </c>
      <c r="H11" s="83">
        <v>97</v>
      </c>
      <c r="I11" s="84">
        <v>1</v>
      </c>
      <c r="J11" s="85">
        <v>8.666666666666667E-2</v>
      </c>
      <c r="K11" s="86">
        <v>8.4066666666666663</v>
      </c>
      <c r="L11" s="132">
        <f>1-(F11/C11)</f>
        <v>0.18010573166368515</v>
      </c>
      <c r="N11" s="136"/>
      <c r="O11" s="136"/>
      <c r="P11" s="136"/>
    </row>
    <row r="12" spans="1:16" ht="39.950000000000003" customHeight="1" x14ac:dyDescent="0.2">
      <c r="A12" s="134" t="s">
        <v>23</v>
      </c>
      <c r="B12" s="45" t="s">
        <v>32</v>
      </c>
      <c r="C12" s="62">
        <v>25800</v>
      </c>
      <c r="D12" s="63">
        <v>38</v>
      </c>
      <c r="E12" s="64"/>
      <c r="F12" s="40">
        <v>25175</v>
      </c>
      <c r="G12" s="23">
        <v>26.641981773666402</v>
      </c>
      <c r="H12" s="53">
        <v>64.641981773666402</v>
      </c>
      <c r="I12" s="38"/>
      <c r="J12" s="30">
        <v>0</v>
      </c>
      <c r="K12" s="31">
        <v>0</v>
      </c>
      <c r="L12" s="120"/>
      <c r="N12" s="136"/>
      <c r="O12" s="136"/>
      <c r="P12" s="136"/>
    </row>
    <row r="13" spans="1:16" ht="39.950000000000003" customHeight="1" thickBot="1" x14ac:dyDescent="0.25">
      <c r="A13" s="135"/>
      <c r="B13" s="67" t="s">
        <v>36</v>
      </c>
      <c r="C13" s="121">
        <v>25800</v>
      </c>
      <c r="D13" s="122">
        <v>47</v>
      </c>
      <c r="E13" s="123">
        <v>0.01</v>
      </c>
      <c r="F13" s="124">
        <v>17158.996800000001</v>
      </c>
      <c r="G13" s="68">
        <v>50</v>
      </c>
      <c r="H13" s="69">
        <v>97</v>
      </c>
      <c r="I13" s="125">
        <v>1</v>
      </c>
      <c r="J13" s="70">
        <v>0.08</v>
      </c>
      <c r="K13" s="71">
        <v>7.76</v>
      </c>
      <c r="L13" s="126">
        <f>1-(F13/C13)</f>
        <v>0.33492260465116275</v>
      </c>
    </row>
    <row r="14" spans="1:16" ht="39.950000000000003" customHeight="1" x14ac:dyDescent="0.2">
      <c r="A14" s="134" t="s">
        <v>24</v>
      </c>
      <c r="B14" s="45" t="s">
        <v>32</v>
      </c>
      <c r="C14" s="62">
        <v>22575</v>
      </c>
      <c r="D14" s="63">
        <v>38</v>
      </c>
      <c r="E14" s="64"/>
      <c r="F14" s="40">
        <v>22490</v>
      </c>
      <c r="G14" s="23">
        <v>32.348043297252296</v>
      </c>
      <c r="H14" s="53">
        <v>70.348043297252303</v>
      </c>
      <c r="I14" s="38"/>
      <c r="J14" s="30">
        <v>0</v>
      </c>
      <c r="K14" s="31">
        <v>0</v>
      </c>
      <c r="L14" s="120"/>
    </row>
    <row r="15" spans="1:16" ht="39.950000000000003" customHeight="1" thickBot="1" x14ac:dyDescent="0.25">
      <c r="A15" s="135"/>
      <c r="B15" s="67" t="s">
        <v>36</v>
      </c>
      <c r="C15" s="121">
        <v>22575</v>
      </c>
      <c r="D15" s="122">
        <v>47</v>
      </c>
      <c r="E15" s="123"/>
      <c r="F15" s="124">
        <v>16621.84</v>
      </c>
      <c r="G15" s="68">
        <v>50</v>
      </c>
      <c r="H15" s="69">
        <v>97</v>
      </c>
      <c r="I15" s="125">
        <v>1</v>
      </c>
      <c r="J15" s="70">
        <v>7.0000000000000007E-2</v>
      </c>
      <c r="K15" s="71">
        <v>6.7900000000000009</v>
      </c>
      <c r="L15" s="126">
        <f>1-(F15/C15)</f>
        <v>0.26370586932447393</v>
      </c>
    </row>
    <row r="16" spans="1:16" ht="39.950000000000003" customHeight="1" x14ac:dyDescent="0.2">
      <c r="A16" s="134" t="s">
        <v>25</v>
      </c>
      <c r="B16" s="45" t="s">
        <v>32</v>
      </c>
      <c r="C16" s="62">
        <v>27950</v>
      </c>
      <c r="D16" s="63">
        <v>38</v>
      </c>
      <c r="E16" s="64"/>
      <c r="F16" s="40">
        <v>27680</v>
      </c>
      <c r="G16" s="23">
        <v>38.135451775719709</v>
      </c>
      <c r="H16" s="53">
        <v>76.135451775719702</v>
      </c>
      <c r="I16" s="38"/>
      <c r="J16" s="30">
        <v>0</v>
      </c>
      <c r="K16" s="31">
        <v>0</v>
      </c>
      <c r="L16" s="120"/>
    </row>
    <row r="17" spans="1:12" ht="39.950000000000003" customHeight="1" thickBot="1" x14ac:dyDescent="0.25">
      <c r="A17" s="135"/>
      <c r="B17" s="67" t="s">
        <v>36</v>
      </c>
      <c r="C17" s="121">
        <v>27950</v>
      </c>
      <c r="D17" s="122">
        <v>47</v>
      </c>
      <c r="E17" s="123">
        <v>0.01</v>
      </c>
      <c r="F17" s="124">
        <v>22371.455699999999</v>
      </c>
      <c r="G17" s="68">
        <v>50</v>
      </c>
      <c r="H17" s="69">
        <v>97</v>
      </c>
      <c r="I17" s="125">
        <v>1</v>
      </c>
      <c r="J17" s="70">
        <v>8.666666666666667E-2</v>
      </c>
      <c r="K17" s="71">
        <v>8.4066666666666663</v>
      </c>
      <c r="L17" s="126">
        <f>1-(F17/C17)</f>
        <v>0.19959013595706621</v>
      </c>
    </row>
    <row r="18" spans="1:12" ht="39.950000000000003" customHeight="1" x14ac:dyDescent="0.2">
      <c r="A18" s="134" t="s">
        <v>26</v>
      </c>
      <c r="B18" s="45" t="s">
        <v>32</v>
      </c>
      <c r="C18" s="62">
        <v>22575</v>
      </c>
      <c r="D18" s="63">
        <v>38</v>
      </c>
      <c r="E18" s="64"/>
      <c r="F18" s="40">
        <v>22275</v>
      </c>
      <c r="G18" s="23">
        <v>33.412371577799469</v>
      </c>
      <c r="H18" s="53">
        <v>71.412371577799462</v>
      </c>
      <c r="I18" s="38"/>
      <c r="J18" s="30">
        <v>0</v>
      </c>
      <c r="K18" s="31">
        <v>0</v>
      </c>
      <c r="L18" s="120"/>
    </row>
    <row r="19" spans="1:12" ht="39.950000000000003" customHeight="1" thickBot="1" x14ac:dyDescent="0.25">
      <c r="A19" s="135"/>
      <c r="B19" s="67" t="s">
        <v>36</v>
      </c>
      <c r="C19" s="121">
        <v>22575</v>
      </c>
      <c r="D19" s="122">
        <v>47</v>
      </c>
      <c r="E19" s="123"/>
      <c r="F19" s="124">
        <v>16726.080000000002</v>
      </c>
      <c r="G19" s="68">
        <v>50</v>
      </c>
      <c r="H19" s="69">
        <v>97</v>
      </c>
      <c r="I19" s="125">
        <v>1</v>
      </c>
      <c r="J19" s="70">
        <v>7.0000000000000007E-2</v>
      </c>
      <c r="K19" s="71">
        <v>6.7900000000000009</v>
      </c>
      <c r="L19" s="126">
        <f>1-(F19/C19)</f>
        <v>0.25908837209302316</v>
      </c>
    </row>
    <row r="20" spans="1:12" ht="39.950000000000003" customHeight="1" x14ac:dyDescent="0.2">
      <c r="A20" s="118" t="s">
        <v>27</v>
      </c>
      <c r="B20" s="45" t="s">
        <v>32</v>
      </c>
      <c r="C20" s="62">
        <v>27950</v>
      </c>
      <c r="D20" s="63">
        <v>38</v>
      </c>
      <c r="E20" s="64"/>
      <c r="F20" s="40">
        <v>27460</v>
      </c>
      <c r="G20" s="23">
        <v>38.600848386019557</v>
      </c>
      <c r="H20" s="53">
        <v>76.60084838601955</v>
      </c>
      <c r="I20" s="38"/>
      <c r="J20" s="30">
        <v>0</v>
      </c>
      <c r="K20" s="31">
        <v>0</v>
      </c>
      <c r="L20" s="120"/>
    </row>
    <row r="21" spans="1:12" ht="39.950000000000003" customHeight="1" thickBot="1" x14ac:dyDescent="0.25">
      <c r="A21" s="119"/>
      <c r="B21" s="67" t="s">
        <v>36</v>
      </c>
      <c r="C21" s="121">
        <v>27950</v>
      </c>
      <c r="D21" s="122">
        <v>47</v>
      </c>
      <c r="E21" s="123">
        <v>0.01</v>
      </c>
      <c r="F21" s="124">
        <v>22361.872500000001</v>
      </c>
      <c r="G21" s="68">
        <v>50</v>
      </c>
      <c r="H21" s="69">
        <v>97</v>
      </c>
      <c r="I21" s="125">
        <v>1</v>
      </c>
      <c r="J21" s="70">
        <v>8.666666666666667E-2</v>
      </c>
      <c r="K21" s="71">
        <v>8.4066666666666663</v>
      </c>
      <c r="L21" s="126">
        <f>1-(F21/C21)</f>
        <v>0.1999330053667262</v>
      </c>
    </row>
    <row r="22" spans="1:12" ht="39.950000000000003" customHeight="1" x14ac:dyDescent="0.2">
      <c r="A22" s="134" t="s">
        <v>28</v>
      </c>
      <c r="B22" s="45" t="s">
        <v>32</v>
      </c>
      <c r="C22" s="62">
        <v>27950</v>
      </c>
      <c r="D22" s="63">
        <v>38</v>
      </c>
      <c r="E22" s="64"/>
      <c r="F22" s="40">
        <v>27940</v>
      </c>
      <c r="G22" s="23">
        <v>37.705696892500193</v>
      </c>
      <c r="H22" s="53">
        <v>75.705696892500185</v>
      </c>
      <c r="I22" s="38"/>
      <c r="J22" s="30">
        <v>0</v>
      </c>
      <c r="K22" s="31">
        <v>0</v>
      </c>
      <c r="L22" s="120"/>
    </row>
    <row r="23" spans="1:12" ht="39.950000000000003" customHeight="1" thickBot="1" x14ac:dyDescent="0.25">
      <c r="A23" s="135"/>
      <c r="B23" s="67" t="s">
        <v>36</v>
      </c>
      <c r="C23" s="121">
        <v>27950</v>
      </c>
      <c r="D23" s="122">
        <v>47</v>
      </c>
      <c r="E23" s="123">
        <v>0.01</v>
      </c>
      <c r="F23" s="124">
        <v>22425.806700000001</v>
      </c>
      <c r="G23" s="68">
        <v>50</v>
      </c>
      <c r="H23" s="69">
        <v>97</v>
      </c>
      <c r="I23" s="125">
        <v>1</v>
      </c>
      <c r="J23" s="70">
        <v>8.666666666666667E-2</v>
      </c>
      <c r="K23" s="71">
        <v>8.4066666666666663</v>
      </c>
      <c r="L23" s="126">
        <f>1-(F23/C23)</f>
        <v>0.19764555635062608</v>
      </c>
    </row>
    <row r="24" spans="1:12" ht="39.950000000000003" customHeight="1" x14ac:dyDescent="0.2">
      <c r="A24" s="134" t="s">
        <v>29</v>
      </c>
      <c r="B24" s="45" t="s">
        <v>32</v>
      </c>
      <c r="C24" s="62">
        <v>21500</v>
      </c>
      <c r="D24" s="63">
        <v>38</v>
      </c>
      <c r="E24" s="64"/>
      <c r="F24" s="40">
        <v>20390</v>
      </c>
      <c r="G24" s="23">
        <v>32.765450344531722</v>
      </c>
      <c r="H24" s="53">
        <v>70.765450344531729</v>
      </c>
      <c r="I24" s="38"/>
      <c r="J24" s="30">
        <v>0</v>
      </c>
      <c r="K24" s="31">
        <v>0</v>
      </c>
      <c r="L24" s="120"/>
    </row>
    <row r="25" spans="1:12" ht="39.950000000000003" customHeight="1" thickBot="1" x14ac:dyDescent="0.25">
      <c r="A25" s="135"/>
      <c r="B25" s="67" t="s">
        <v>36</v>
      </c>
      <c r="C25" s="121">
        <v>21500</v>
      </c>
      <c r="D25" s="122">
        <v>47</v>
      </c>
      <c r="E25" s="123">
        <v>0.01</v>
      </c>
      <c r="F25" s="124">
        <v>15163.334999999999</v>
      </c>
      <c r="G25" s="68">
        <v>50</v>
      </c>
      <c r="H25" s="69">
        <v>97</v>
      </c>
      <c r="I25" s="125">
        <v>1</v>
      </c>
      <c r="J25" s="70">
        <v>6.6666666666666666E-2</v>
      </c>
      <c r="K25" s="71">
        <v>6.4666666666666668</v>
      </c>
      <c r="L25" s="126">
        <f>1-(F25/C25)</f>
        <v>0.2947286046511628</v>
      </c>
    </row>
    <row r="26" spans="1:12" ht="39.950000000000003" customHeight="1" thickBot="1" x14ac:dyDescent="0.25">
      <c r="A26" s="117" t="s">
        <v>30</v>
      </c>
      <c r="B26" s="127" t="s">
        <v>36</v>
      </c>
      <c r="C26" s="128">
        <v>22575</v>
      </c>
      <c r="D26" s="129">
        <v>47</v>
      </c>
      <c r="E26" s="130"/>
      <c r="F26" s="131">
        <v>17093.59</v>
      </c>
      <c r="G26" s="82">
        <v>50</v>
      </c>
      <c r="H26" s="83">
        <v>97</v>
      </c>
      <c r="I26" s="84">
        <v>1</v>
      </c>
      <c r="J26" s="85">
        <v>7.0000000000000007E-2</v>
      </c>
      <c r="K26" s="86">
        <v>6.7900000000000009</v>
      </c>
      <c r="L26" s="132">
        <f>1-(F26/C26)</f>
        <v>0.24280885935769658</v>
      </c>
    </row>
    <row r="27" spans="1:12" ht="39.950000000000003" customHeight="1" x14ac:dyDescent="0.2">
      <c r="A27" s="134" t="s">
        <v>31</v>
      </c>
      <c r="B27" s="45" t="s">
        <v>32</v>
      </c>
      <c r="C27" s="62">
        <v>22575</v>
      </c>
      <c r="D27" s="63">
        <v>38</v>
      </c>
      <c r="E27" s="64"/>
      <c r="F27" s="40">
        <v>22560</v>
      </c>
      <c r="G27" s="23">
        <v>32.997250392482869</v>
      </c>
      <c r="H27" s="53">
        <v>70.997250392482869</v>
      </c>
      <c r="I27" s="38"/>
      <c r="J27" s="30">
        <v>0</v>
      </c>
      <c r="K27" s="31">
        <v>0</v>
      </c>
      <c r="L27" s="120"/>
    </row>
    <row r="28" spans="1:12" ht="39.950000000000003" customHeight="1" thickBot="1" x14ac:dyDescent="0.25">
      <c r="A28" s="135"/>
      <c r="B28" s="67" t="s">
        <v>36</v>
      </c>
      <c r="C28" s="121">
        <v>22575</v>
      </c>
      <c r="D28" s="122">
        <v>47</v>
      </c>
      <c r="E28" s="123"/>
      <c r="F28" s="124">
        <v>16835.13</v>
      </c>
      <c r="G28" s="68">
        <v>50</v>
      </c>
      <c r="H28" s="69">
        <v>97</v>
      </c>
      <c r="I28" s="125">
        <v>1</v>
      </c>
      <c r="J28" s="70">
        <v>7.0000000000000007E-2</v>
      </c>
      <c r="K28" s="71">
        <v>6.7900000000000009</v>
      </c>
      <c r="L28" s="126">
        <f>1-(F28/C28)</f>
        <v>0.25425780730897007</v>
      </c>
    </row>
    <row r="29" spans="1:12" ht="39.950000000000003" customHeight="1" thickBot="1" x14ac:dyDescent="0.25">
      <c r="A29" s="117" t="s">
        <v>34</v>
      </c>
      <c r="B29" s="127" t="s">
        <v>36</v>
      </c>
      <c r="C29" s="128">
        <v>22575</v>
      </c>
      <c r="D29" s="129">
        <v>47</v>
      </c>
      <c r="E29" s="130"/>
      <c r="F29" s="131">
        <v>16804.97</v>
      </c>
      <c r="G29" s="82">
        <v>50</v>
      </c>
      <c r="H29" s="83">
        <v>97</v>
      </c>
      <c r="I29" s="84">
        <v>1</v>
      </c>
      <c r="J29" s="85">
        <v>7.0000000000000007E-2</v>
      </c>
      <c r="K29" s="86">
        <v>6.7900000000000009</v>
      </c>
      <c r="L29" s="132">
        <f>1-(F29/C29)</f>
        <v>0.25559379844961239</v>
      </c>
    </row>
    <row r="30" spans="1:12" ht="39.950000000000003" customHeight="1" thickBot="1" x14ac:dyDescent="0.25">
      <c r="A30" s="117" t="s">
        <v>35</v>
      </c>
      <c r="B30" s="127" t="s">
        <v>36</v>
      </c>
      <c r="C30" s="128">
        <v>22575</v>
      </c>
      <c r="D30" s="129">
        <v>47</v>
      </c>
      <c r="E30" s="130"/>
      <c r="F30" s="131">
        <v>16896.53</v>
      </c>
      <c r="G30" s="82">
        <v>50</v>
      </c>
      <c r="H30" s="83">
        <v>97</v>
      </c>
      <c r="I30" s="84">
        <v>1</v>
      </c>
      <c r="J30" s="85">
        <v>7.0000000000000007E-2</v>
      </c>
      <c r="K30" s="86">
        <v>6.7900000000000009</v>
      </c>
      <c r="L30" s="132">
        <f>1-(F30/C30)</f>
        <v>0.25153798449612408</v>
      </c>
    </row>
    <row r="31" spans="1:12" ht="39.950000000000003" customHeight="1" thickBot="1" x14ac:dyDescent="0.25">
      <c r="A31" s="49"/>
      <c r="B31" s="59" t="s">
        <v>13</v>
      </c>
      <c r="C31" s="60">
        <f>+C10+C11+C13+C15+C17+C19+C21+C23+C25+C26+C28+C29+C30</f>
        <v>322500</v>
      </c>
      <c r="D31" s="50"/>
      <c r="E31" s="50"/>
      <c r="F31" s="133"/>
      <c r="G31" s="50"/>
      <c r="H31" s="50"/>
      <c r="I31" s="50"/>
      <c r="J31" s="43" t="s">
        <v>14</v>
      </c>
      <c r="K31" s="44">
        <f>SUM(K9:K30)</f>
        <v>97.000000000000014</v>
      </c>
      <c r="L31" s="48"/>
    </row>
    <row r="33" spans="1:6" ht="14.25" x14ac:dyDescent="0.2">
      <c r="A33" s="1" t="s">
        <v>2</v>
      </c>
      <c r="B33" s="10"/>
      <c r="C33" s="10"/>
      <c r="D33" s="10"/>
      <c r="E33" s="10"/>
      <c r="F33" s="10"/>
    </row>
    <row r="34" spans="1:6" ht="14.25" x14ac:dyDescent="0.2">
      <c r="A34" s="1" t="s">
        <v>42</v>
      </c>
      <c r="B34" s="10"/>
      <c r="C34" s="10"/>
      <c r="D34" s="10"/>
      <c r="E34" s="10"/>
      <c r="F34" s="10"/>
    </row>
  </sheetData>
  <mergeCells count="13">
    <mergeCell ref="N9:P12"/>
    <mergeCell ref="E7:K7"/>
    <mergeCell ref="A2:K2"/>
    <mergeCell ref="A3:K3"/>
    <mergeCell ref="A4:K4"/>
    <mergeCell ref="A22:A23"/>
    <mergeCell ref="A27:A28"/>
    <mergeCell ref="A24:A25"/>
    <mergeCell ref="A14:A15"/>
    <mergeCell ref="A9:A10"/>
    <mergeCell ref="A12:A13"/>
    <mergeCell ref="A16:A17"/>
    <mergeCell ref="A18:A19"/>
  </mergeCells>
  <printOptions horizontalCentered="1"/>
  <pageMargins left="0.11811023622047245" right="0.11811023622047245" top="0" bottom="0" header="0.31496062992125984" footer="0.31496062992125984"/>
  <pageSetup paperSize="9" scale="5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7"/>
  <sheetViews>
    <sheetView showGridLines="0" showZeros="0" topLeftCell="E1" zoomScaleNormal="100" workbookViewId="0">
      <selection activeCell="K7" sqref="K7:Q7"/>
    </sheetView>
  </sheetViews>
  <sheetFormatPr baseColWidth="10" defaultRowHeight="15" x14ac:dyDescent="0.2"/>
  <cols>
    <col min="1" max="1" width="30.42578125" style="9" customWidth="1"/>
    <col min="2" max="2" width="26.28515625" style="10" bestFit="1" customWidth="1"/>
    <col min="3" max="3" width="22.42578125" style="10" bestFit="1" customWidth="1"/>
    <col min="4" max="4" width="17" style="10" customWidth="1"/>
    <col min="5" max="17" width="16.7109375" style="10" customWidth="1"/>
    <col min="18" max="16384" width="11.42578125" style="10"/>
  </cols>
  <sheetData>
    <row r="1" spans="1:21" x14ac:dyDescent="0.2">
      <c r="T1" s="12" t="s">
        <v>7</v>
      </c>
    </row>
    <row r="2" spans="1:21" s="3" customFormat="1" ht="48" customHeight="1" x14ac:dyDescent="0.15">
      <c r="A2" s="2"/>
      <c r="B2" s="56"/>
      <c r="D2" s="4"/>
      <c r="E2" s="4"/>
      <c r="F2" s="4"/>
      <c r="G2" s="4"/>
      <c r="H2" s="5"/>
      <c r="J2" s="56"/>
      <c r="M2" s="11"/>
      <c r="T2" s="13" t="s">
        <v>18</v>
      </c>
      <c r="U2" s="14">
        <v>50</v>
      </c>
    </row>
    <row r="3" spans="1:21" s="3" customFormat="1" ht="22.5" customHeight="1" x14ac:dyDescent="0.15">
      <c r="A3" s="148" t="s">
        <v>20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8"/>
      <c r="P3" s="148"/>
      <c r="Q3" s="148"/>
      <c r="T3" s="28" t="s">
        <v>9</v>
      </c>
    </row>
    <row r="4" spans="1:21" s="3" customFormat="1" ht="22.5" customHeight="1" x14ac:dyDescent="0.15">
      <c r="A4" s="148" t="s">
        <v>21</v>
      </c>
      <c r="B4" s="148"/>
      <c r="C4" s="148"/>
      <c r="D4" s="148"/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8"/>
    </row>
    <row r="5" spans="1:21" s="3" customFormat="1" ht="24.6" customHeight="1" x14ac:dyDescent="0.15">
      <c r="A5" s="148" t="s">
        <v>3</v>
      </c>
      <c r="B5" s="148"/>
      <c r="C5" s="148"/>
      <c r="D5" s="148"/>
      <c r="E5" s="148"/>
      <c r="F5" s="148"/>
      <c r="G5" s="148"/>
      <c r="H5" s="148"/>
      <c r="I5" s="148"/>
      <c r="J5" s="148"/>
      <c r="K5" s="148"/>
      <c r="L5" s="148"/>
      <c r="M5" s="148"/>
      <c r="N5" s="148"/>
      <c r="O5" s="148"/>
      <c r="P5" s="148"/>
      <c r="Q5" s="148"/>
    </row>
    <row r="6" spans="1:21" s="3" customFormat="1" ht="24.6" customHeight="1" thickBot="1" x14ac:dyDescent="0.2">
      <c r="A6" s="27"/>
      <c r="B6" s="27"/>
      <c r="C6" s="27"/>
      <c r="D6" s="27"/>
      <c r="E6" s="27"/>
      <c r="F6" s="27"/>
      <c r="G6" s="27"/>
      <c r="H6" s="4"/>
    </row>
    <row r="7" spans="1:21" s="3" customFormat="1" ht="24.75" customHeight="1" thickBot="1" x14ac:dyDescent="0.3">
      <c r="A7" s="2"/>
      <c r="B7" s="6"/>
      <c r="C7" s="7"/>
      <c r="D7" s="7"/>
      <c r="E7" s="142" t="s">
        <v>15</v>
      </c>
      <c r="F7" s="143"/>
      <c r="G7" s="143"/>
      <c r="H7" s="143"/>
      <c r="I7" s="143"/>
      <c r="J7" s="144"/>
      <c r="K7" s="145" t="s">
        <v>43</v>
      </c>
      <c r="L7" s="146"/>
      <c r="M7" s="146"/>
      <c r="N7" s="146"/>
      <c r="O7" s="146"/>
      <c r="P7" s="146"/>
      <c r="Q7" s="147"/>
    </row>
    <row r="8" spans="1:21" s="8" customFormat="1" ht="30.75" thickBot="1" x14ac:dyDescent="0.25">
      <c r="A8" s="15" t="s">
        <v>4</v>
      </c>
      <c r="B8" s="16" t="s">
        <v>5</v>
      </c>
      <c r="C8" s="17" t="s">
        <v>6</v>
      </c>
      <c r="D8" s="18" t="s">
        <v>0</v>
      </c>
      <c r="E8" s="16" t="s">
        <v>37</v>
      </c>
      <c r="F8" s="17" t="s">
        <v>1</v>
      </c>
      <c r="G8" s="17" t="s">
        <v>8</v>
      </c>
      <c r="H8" s="17" t="s">
        <v>10</v>
      </c>
      <c r="I8" s="17" t="s">
        <v>11</v>
      </c>
      <c r="J8" s="18" t="s">
        <v>12</v>
      </c>
      <c r="K8" s="16" t="s">
        <v>16</v>
      </c>
      <c r="L8" s="16" t="s">
        <v>37</v>
      </c>
      <c r="M8" s="17" t="s">
        <v>1</v>
      </c>
      <c r="N8" s="17" t="s">
        <v>17</v>
      </c>
      <c r="O8" s="17" t="s">
        <v>10</v>
      </c>
      <c r="P8" s="17" t="s">
        <v>11</v>
      </c>
      <c r="Q8" s="18" t="s">
        <v>12</v>
      </c>
    </row>
    <row r="9" spans="1:21" s="3" customFormat="1" ht="45" customHeight="1" x14ac:dyDescent="0.15">
      <c r="A9" s="19" t="s">
        <v>22</v>
      </c>
      <c r="B9" s="45" t="s">
        <v>32</v>
      </c>
      <c r="C9" s="51">
        <v>27950</v>
      </c>
      <c r="D9" s="21">
        <v>38</v>
      </c>
      <c r="E9" s="22">
        <v>27870</v>
      </c>
      <c r="F9" s="23">
        <f>$U$2*(2-E9/MIN(E$9:E$10))</f>
        <v>38.307268320217815</v>
      </c>
      <c r="G9" s="23">
        <f>D9+F9</f>
        <v>76.307268320217815</v>
      </c>
      <c r="H9" s="37"/>
      <c r="I9" s="30">
        <f t="shared" ref="I9:I30" si="0">+$C9/$C$31*H9</f>
        <v>0</v>
      </c>
      <c r="J9" s="31">
        <f t="shared" ref="J9:J13" si="1">+G9*I9</f>
        <v>0</v>
      </c>
      <c r="K9" s="39"/>
      <c r="L9" s="40">
        <v>27870</v>
      </c>
      <c r="M9" s="23">
        <f>+$U$2*(2-L9/MIN(L9:L10))</f>
        <v>37.68410941436143</v>
      </c>
      <c r="N9" s="23">
        <f>+M9+D9</f>
        <v>75.68410941436143</v>
      </c>
      <c r="O9" s="78"/>
      <c r="P9" s="78"/>
      <c r="Q9" s="31">
        <f>+N9*P9</f>
        <v>0</v>
      </c>
      <c r="R9" s="56"/>
    </row>
    <row r="10" spans="1:21" s="3" customFormat="1" ht="35.1" customHeight="1" thickBot="1" x14ac:dyDescent="0.2">
      <c r="A10" s="66"/>
      <c r="B10" s="47" t="s">
        <v>36</v>
      </c>
      <c r="C10" s="79">
        <v>27950</v>
      </c>
      <c r="D10" s="24">
        <v>47</v>
      </c>
      <c r="E10" s="72">
        <v>22587.75</v>
      </c>
      <c r="F10" s="73">
        <f>$U$2*(2-E10/MIN(E$9:E$10))</f>
        <v>50</v>
      </c>
      <c r="G10" s="74">
        <f>D10+F10</f>
        <v>97</v>
      </c>
      <c r="H10" s="75">
        <v>1</v>
      </c>
      <c r="I10" s="76">
        <f t="shared" si="0"/>
        <v>8.666666666666667E-2</v>
      </c>
      <c r="J10" s="77">
        <f t="shared" si="1"/>
        <v>8.4066666666666663</v>
      </c>
      <c r="K10" s="106">
        <v>0.01</v>
      </c>
      <c r="L10" s="103">
        <f>+$E10*(1-K10)</f>
        <v>22361.872500000001</v>
      </c>
      <c r="M10" s="73">
        <f>$U$2*(2-L10/MIN(L$9:L$10))</f>
        <v>50</v>
      </c>
      <c r="N10" s="74">
        <f>$D10+M10</f>
        <v>97</v>
      </c>
      <c r="O10" s="102">
        <v>1</v>
      </c>
      <c r="P10" s="76">
        <f>+$C10/$C$31*O10</f>
        <v>8.666666666666667E-2</v>
      </c>
      <c r="Q10" s="77">
        <f>+N10*P10</f>
        <v>8.4066666666666663</v>
      </c>
    </row>
    <row r="11" spans="1:21" s="3" customFormat="1" ht="45.75" customHeight="1" thickBot="1" x14ac:dyDescent="0.2">
      <c r="A11" s="20" t="s">
        <v>33</v>
      </c>
      <c r="B11" s="80" t="s">
        <v>36</v>
      </c>
      <c r="C11" s="65">
        <v>27950</v>
      </c>
      <c r="D11" s="81">
        <v>47</v>
      </c>
      <c r="E11" s="87">
        <v>23147.52</v>
      </c>
      <c r="F11" s="88">
        <f>$U$2*(2-E11/MIN(E$11:E$11))</f>
        <v>50</v>
      </c>
      <c r="G11" s="89">
        <f t="shared" ref="G11" si="2">D11+F11</f>
        <v>97</v>
      </c>
      <c r="H11" s="90">
        <v>1</v>
      </c>
      <c r="I11" s="91">
        <f t="shared" si="0"/>
        <v>8.666666666666667E-2</v>
      </c>
      <c r="J11" s="92">
        <f t="shared" si="1"/>
        <v>8.4066666666666663</v>
      </c>
      <c r="K11" s="109">
        <v>0.01</v>
      </c>
      <c r="L11" s="108">
        <f t="shared" ref="L11:L13" si="3">+$E11*(1-K11)</f>
        <v>22916.0448</v>
      </c>
      <c r="M11" s="88">
        <f>$U$2*(2-L11/MIN(L$11:L$11))</f>
        <v>50</v>
      </c>
      <c r="N11" s="89">
        <f t="shared" ref="N11:N13" si="4">$D11+M11</f>
        <v>97</v>
      </c>
      <c r="O11" s="90">
        <v>1</v>
      </c>
      <c r="P11" s="91">
        <f t="shared" ref="P11:P30" si="5">+$C11/$C$31*O11</f>
        <v>8.666666666666667E-2</v>
      </c>
      <c r="Q11" s="92">
        <f t="shared" ref="Q11:Q13" si="6">+N11*P11</f>
        <v>8.4066666666666663</v>
      </c>
    </row>
    <row r="12" spans="1:21" s="3" customFormat="1" ht="42.75" customHeight="1" thickBot="1" x14ac:dyDescent="0.2">
      <c r="A12" s="19" t="s">
        <v>23</v>
      </c>
      <c r="B12" s="45" t="s">
        <v>32</v>
      </c>
      <c r="C12" s="51">
        <v>25800</v>
      </c>
      <c r="D12" s="21">
        <v>38</v>
      </c>
      <c r="E12" s="22">
        <v>25175</v>
      </c>
      <c r="F12" s="23">
        <f>$U$2*(2-E12/MIN(E$12:E$13))</f>
        <v>27.375561955929729</v>
      </c>
      <c r="G12" s="23">
        <f>+D12+F12</f>
        <v>65.375561955929726</v>
      </c>
      <c r="H12" s="37"/>
      <c r="I12" s="30">
        <f t="shared" si="0"/>
        <v>0</v>
      </c>
      <c r="J12" s="31">
        <f t="shared" si="1"/>
        <v>0</v>
      </c>
      <c r="K12" s="39"/>
      <c r="L12" s="40">
        <v>25175</v>
      </c>
      <c r="M12" s="23">
        <f>+$U$2*(2-L12/MIN(L12:L13))</f>
        <v>26.641981773666402</v>
      </c>
      <c r="N12" s="23">
        <f>+M12+D12</f>
        <v>64.641981773666402</v>
      </c>
      <c r="O12" s="38"/>
      <c r="P12" s="30">
        <f t="shared" si="5"/>
        <v>0</v>
      </c>
      <c r="Q12" s="31">
        <f t="shared" si="6"/>
        <v>0</v>
      </c>
    </row>
    <row r="13" spans="1:21" s="3" customFormat="1" ht="35.1" customHeight="1" thickBot="1" x14ac:dyDescent="0.2">
      <c r="A13" s="20"/>
      <c r="B13" s="46" t="s">
        <v>36</v>
      </c>
      <c r="C13" s="51">
        <v>25800</v>
      </c>
      <c r="D13" s="25">
        <v>47</v>
      </c>
      <c r="E13" s="72">
        <v>17332.32</v>
      </c>
      <c r="F13" s="73">
        <f>$U$2*(2-E13/MIN(E$12:E$13))</f>
        <v>50</v>
      </c>
      <c r="G13" s="74">
        <f t="shared" ref="G13:G30" si="7">+D13+F13</f>
        <v>97</v>
      </c>
      <c r="H13" s="75">
        <v>1</v>
      </c>
      <c r="I13" s="76">
        <f t="shared" si="0"/>
        <v>0.08</v>
      </c>
      <c r="J13" s="77">
        <f t="shared" si="1"/>
        <v>7.76</v>
      </c>
      <c r="K13" s="99">
        <v>0.01</v>
      </c>
      <c r="L13" s="100">
        <f t="shared" si="3"/>
        <v>17158.996800000001</v>
      </c>
      <c r="M13" s="94">
        <f>$U$2*(2-L13/MIN(L$12:L$13))</f>
        <v>50</v>
      </c>
      <c r="N13" s="101">
        <f t="shared" si="4"/>
        <v>97</v>
      </c>
      <c r="O13" s="110">
        <v>1</v>
      </c>
      <c r="P13" s="97">
        <f t="shared" si="5"/>
        <v>0.08</v>
      </c>
      <c r="Q13" s="98">
        <f t="shared" si="6"/>
        <v>7.76</v>
      </c>
      <c r="R13" s="56"/>
    </row>
    <row r="14" spans="1:21" s="3" customFormat="1" ht="45" customHeight="1" thickBot="1" x14ac:dyDescent="0.2">
      <c r="A14" s="19" t="s">
        <v>24</v>
      </c>
      <c r="B14" s="45" t="s">
        <v>32</v>
      </c>
      <c r="C14" s="51">
        <v>22575</v>
      </c>
      <c r="D14" s="21">
        <v>38</v>
      </c>
      <c r="E14" s="22">
        <v>22490</v>
      </c>
      <c r="F14" s="23">
        <f>$U$2*(2-E14/MIN(E$14:E$15))</f>
        <v>32.348043297252296</v>
      </c>
      <c r="G14" s="23">
        <f t="shared" si="7"/>
        <v>70.348043297252303</v>
      </c>
      <c r="H14" s="37"/>
      <c r="I14" s="30">
        <f t="shared" si="0"/>
        <v>0</v>
      </c>
      <c r="J14" s="31">
        <f t="shared" ref="J14:J30" si="8">+G14*I14</f>
        <v>0</v>
      </c>
      <c r="K14" s="39"/>
      <c r="L14" s="40">
        <v>22490</v>
      </c>
      <c r="M14" s="23">
        <f>+$U$2*(2-L14/MIN(L14:L15))</f>
        <v>32.348043297252296</v>
      </c>
      <c r="N14" s="23">
        <f>+M14+D14</f>
        <v>70.348043297252303</v>
      </c>
      <c r="O14" s="29"/>
      <c r="P14" s="30"/>
      <c r="Q14" s="31">
        <f>+N14*P14</f>
        <v>0</v>
      </c>
    </row>
    <row r="15" spans="1:21" s="3" customFormat="1" ht="35.1" customHeight="1" thickBot="1" x14ac:dyDescent="0.2">
      <c r="A15" s="20"/>
      <c r="B15" s="46" t="s">
        <v>36</v>
      </c>
      <c r="C15" s="51">
        <v>22575</v>
      </c>
      <c r="D15" s="25">
        <v>47</v>
      </c>
      <c r="E15" s="72">
        <v>16621.84</v>
      </c>
      <c r="F15" s="73">
        <f>$U$2*(2-E15/MIN(E$14:E$15))</f>
        <v>50</v>
      </c>
      <c r="G15" s="74">
        <f t="shared" si="7"/>
        <v>97</v>
      </c>
      <c r="H15" s="75">
        <v>1</v>
      </c>
      <c r="I15" s="76">
        <f t="shared" si="0"/>
        <v>7.0000000000000007E-2</v>
      </c>
      <c r="J15" s="77">
        <f t="shared" si="8"/>
        <v>6.7900000000000009</v>
      </c>
      <c r="K15" s="99"/>
      <c r="L15" s="100">
        <f t="shared" ref="L15:L28" si="9">+$E15*(1-K15)</f>
        <v>16621.84</v>
      </c>
      <c r="M15" s="94">
        <f>$U$2*(2-L15/MIN(L$14:L$15))</f>
        <v>50</v>
      </c>
      <c r="N15" s="101">
        <f t="shared" ref="N15:N28" si="10">$D15+M15</f>
        <v>97</v>
      </c>
      <c r="O15" s="102">
        <v>1</v>
      </c>
      <c r="P15" s="97">
        <f t="shared" si="5"/>
        <v>7.0000000000000007E-2</v>
      </c>
      <c r="Q15" s="98">
        <f t="shared" ref="Q15" si="11">+N15*P15</f>
        <v>6.7900000000000009</v>
      </c>
      <c r="R15" s="56"/>
    </row>
    <row r="16" spans="1:21" s="3" customFormat="1" ht="43.5" customHeight="1" thickBot="1" x14ac:dyDescent="0.2">
      <c r="A16" s="19" t="s">
        <v>25</v>
      </c>
      <c r="B16" s="45" t="s">
        <v>32</v>
      </c>
      <c r="C16" s="51">
        <v>27950</v>
      </c>
      <c r="D16" s="21">
        <v>38</v>
      </c>
      <c r="E16" s="22">
        <v>27680</v>
      </c>
      <c r="F16" s="23">
        <f>$U$2*(2-E16/MIN(E$16:E$17))</f>
        <v>38.754097257962513</v>
      </c>
      <c r="G16" s="23">
        <f t="shared" si="7"/>
        <v>76.754097257962513</v>
      </c>
      <c r="H16" s="37"/>
      <c r="I16" s="30">
        <f t="shared" si="0"/>
        <v>0</v>
      </c>
      <c r="J16" s="31">
        <f t="shared" si="8"/>
        <v>0</v>
      </c>
      <c r="K16" s="39"/>
      <c r="L16" s="40">
        <v>27680</v>
      </c>
      <c r="M16" s="23">
        <f>+$U$2*(2-L16/MIN(L16:L17))</f>
        <v>38.135451775719709</v>
      </c>
      <c r="N16" s="23">
        <f>+M16+D16</f>
        <v>76.135451775719702</v>
      </c>
      <c r="O16" s="29"/>
      <c r="P16" s="30">
        <f t="shared" si="5"/>
        <v>0</v>
      </c>
      <c r="Q16" s="31">
        <f>+N16*P16</f>
        <v>0</v>
      </c>
    </row>
    <row r="17" spans="1:18" s="3" customFormat="1" ht="35.1" customHeight="1" thickBot="1" x14ac:dyDescent="0.2">
      <c r="A17" s="20"/>
      <c r="B17" s="46" t="s">
        <v>36</v>
      </c>
      <c r="C17" s="51">
        <v>27950</v>
      </c>
      <c r="D17" s="25">
        <v>47</v>
      </c>
      <c r="E17" s="72">
        <v>22597.43</v>
      </c>
      <c r="F17" s="73">
        <f>$U$2*(2-E17/MIN(E$16:E$17))</f>
        <v>50</v>
      </c>
      <c r="G17" s="74">
        <f t="shared" si="7"/>
        <v>97</v>
      </c>
      <c r="H17" s="75">
        <v>1</v>
      </c>
      <c r="I17" s="76">
        <f t="shared" si="0"/>
        <v>8.666666666666667E-2</v>
      </c>
      <c r="J17" s="77">
        <f t="shared" si="8"/>
        <v>8.4066666666666663</v>
      </c>
      <c r="K17" s="99">
        <v>0.01</v>
      </c>
      <c r="L17" s="100">
        <f t="shared" si="9"/>
        <v>22371.455699999999</v>
      </c>
      <c r="M17" s="94">
        <f>$U$2*(2-L17/MIN(L$16:L$17))</f>
        <v>50</v>
      </c>
      <c r="N17" s="101">
        <f t="shared" si="10"/>
        <v>97</v>
      </c>
      <c r="O17" s="102">
        <v>1</v>
      </c>
      <c r="P17" s="97">
        <f t="shared" si="5"/>
        <v>8.666666666666667E-2</v>
      </c>
      <c r="Q17" s="98">
        <f t="shared" ref="Q17" si="12">+N17*P17</f>
        <v>8.4066666666666663</v>
      </c>
      <c r="R17" s="56"/>
    </row>
    <row r="18" spans="1:18" s="3" customFormat="1" ht="52.5" customHeight="1" thickBot="1" x14ac:dyDescent="0.2">
      <c r="A18" s="19" t="s">
        <v>26</v>
      </c>
      <c r="B18" s="45" t="s">
        <v>32</v>
      </c>
      <c r="C18" s="51">
        <v>22575</v>
      </c>
      <c r="D18" s="21">
        <v>38</v>
      </c>
      <c r="E18" s="22">
        <v>22275</v>
      </c>
      <c r="F18" s="23">
        <f>$U$2*(2-E18/MIN(E$18:E$19))</f>
        <v>33.412371577799469</v>
      </c>
      <c r="G18" s="23">
        <f t="shared" si="7"/>
        <v>71.412371577799462</v>
      </c>
      <c r="H18" s="37"/>
      <c r="I18" s="30">
        <f t="shared" si="0"/>
        <v>0</v>
      </c>
      <c r="J18" s="31">
        <f t="shared" si="8"/>
        <v>0</v>
      </c>
      <c r="K18" s="39"/>
      <c r="L18" s="40">
        <v>22275</v>
      </c>
      <c r="M18" s="23">
        <f>+$U$2*(2-L18/MIN(L18:L19))</f>
        <v>33.412371577799469</v>
      </c>
      <c r="N18" s="23">
        <f>+M18+D18</f>
        <v>71.412371577799462</v>
      </c>
      <c r="O18" s="29"/>
      <c r="P18" s="30">
        <f t="shared" si="5"/>
        <v>0</v>
      </c>
      <c r="Q18" s="31">
        <f>+N18*P18</f>
        <v>0</v>
      </c>
    </row>
    <row r="19" spans="1:18" s="3" customFormat="1" ht="35.1" customHeight="1" thickBot="1" x14ac:dyDescent="0.2">
      <c r="A19" s="20"/>
      <c r="B19" s="46" t="s">
        <v>36</v>
      </c>
      <c r="C19" s="51">
        <v>22575</v>
      </c>
      <c r="D19" s="25">
        <v>47</v>
      </c>
      <c r="E19" s="72">
        <v>16726.080000000002</v>
      </c>
      <c r="F19" s="73">
        <f>$U$2*(2-E19/MIN(E$18:E$19))</f>
        <v>50</v>
      </c>
      <c r="G19" s="74">
        <f t="shared" si="7"/>
        <v>97</v>
      </c>
      <c r="H19" s="75">
        <v>1</v>
      </c>
      <c r="I19" s="76">
        <f t="shared" si="0"/>
        <v>7.0000000000000007E-2</v>
      </c>
      <c r="J19" s="77">
        <f t="shared" si="8"/>
        <v>6.7900000000000009</v>
      </c>
      <c r="K19" s="99"/>
      <c r="L19" s="100">
        <f t="shared" si="9"/>
        <v>16726.080000000002</v>
      </c>
      <c r="M19" s="94">
        <f>$U$2*(2-L19/MIN(L$18:L$19))</f>
        <v>50</v>
      </c>
      <c r="N19" s="101">
        <f t="shared" si="10"/>
        <v>97</v>
      </c>
      <c r="O19" s="102">
        <v>1</v>
      </c>
      <c r="P19" s="97">
        <f t="shared" si="5"/>
        <v>7.0000000000000007E-2</v>
      </c>
      <c r="Q19" s="98">
        <f t="shared" ref="Q19" si="13">+N19*P19</f>
        <v>6.7900000000000009</v>
      </c>
      <c r="R19" s="56"/>
    </row>
    <row r="20" spans="1:18" s="3" customFormat="1" ht="48.75" customHeight="1" thickBot="1" x14ac:dyDescent="0.2">
      <c r="A20" s="19" t="s">
        <v>27</v>
      </c>
      <c r="B20" s="45" t="s">
        <v>32</v>
      </c>
      <c r="C20" s="51">
        <v>27950</v>
      </c>
      <c r="D20" s="21">
        <v>38</v>
      </c>
      <c r="E20" s="22">
        <v>27460</v>
      </c>
      <c r="F20" s="23">
        <f>$U$2*(2-E20/MIN(E$20:E$21))</f>
        <v>39.214839902159362</v>
      </c>
      <c r="G20" s="23">
        <f t="shared" si="7"/>
        <v>77.214839902159355</v>
      </c>
      <c r="H20" s="37"/>
      <c r="I20" s="30">
        <f t="shared" si="0"/>
        <v>0</v>
      </c>
      <c r="J20" s="31">
        <f t="shared" si="8"/>
        <v>0</v>
      </c>
      <c r="K20" s="39"/>
      <c r="L20" s="40">
        <v>27460</v>
      </c>
      <c r="M20" s="23">
        <f>+$U$2*(2-L20/MIN(L20:L21))</f>
        <v>38.600848386019557</v>
      </c>
      <c r="N20" s="23">
        <f>+M20+D20</f>
        <v>76.60084838601955</v>
      </c>
      <c r="O20" s="29"/>
      <c r="P20" s="30">
        <f t="shared" si="5"/>
        <v>0</v>
      </c>
      <c r="Q20" s="31">
        <f>+N20*P20</f>
        <v>0</v>
      </c>
    </row>
    <row r="21" spans="1:18" s="3" customFormat="1" ht="35.1" customHeight="1" thickBot="1" x14ac:dyDescent="0.2">
      <c r="A21" s="20"/>
      <c r="B21" s="46" t="s">
        <v>36</v>
      </c>
      <c r="C21" s="51">
        <v>27950</v>
      </c>
      <c r="D21" s="25">
        <v>47</v>
      </c>
      <c r="E21" s="72">
        <v>22587.75</v>
      </c>
      <c r="F21" s="73">
        <f>$U$2*(2-E21/MIN(E$20:E$21))</f>
        <v>50</v>
      </c>
      <c r="G21" s="74">
        <f t="shared" si="7"/>
        <v>97</v>
      </c>
      <c r="H21" s="75">
        <v>1</v>
      </c>
      <c r="I21" s="76">
        <f t="shared" si="0"/>
        <v>8.666666666666667E-2</v>
      </c>
      <c r="J21" s="77">
        <f t="shared" si="8"/>
        <v>8.4066666666666663</v>
      </c>
      <c r="K21" s="41">
        <v>0.01</v>
      </c>
      <c r="L21" s="42">
        <f t="shared" si="9"/>
        <v>22361.872500000001</v>
      </c>
      <c r="M21" s="26">
        <f>$U$2*(2-L21/MIN(L$20:L$21))</f>
        <v>50</v>
      </c>
      <c r="N21" s="52">
        <f t="shared" si="10"/>
        <v>97</v>
      </c>
      <c r="O21" s="34">
        <v>1</v>
      </c>
      <c r="P21" s="32">
        <f t="shared" si="5"/>
        <v>8.666666666666667E-2</v>
      </c>
      <c r="Q21" s="33">
        <f t="shared" ref="Q21" si="14">+N21*P21</f>
        <v>8.4066666666666663</v>
      </c>
      <c r="R21" s="56"/>
    </row>
    <row r="22" spans="1:18" s="3" customFormat="1" ht="44.25" customHeight="1" thickBot="1" x14ac:dyDescent="0.2">
      <c r="A22" s="19" t="s">
        <v>28</v>
      </c>
      <c r="B22" s="45" t="s">
        <v>32</v>
      </c>
      <c r="C22" s="51">
        <v>27950</v>
      </c>
      <c r="D22" s="21">
        <v>38</v>
      </c>
      <c r="E22" s="22">
        <v>27940</v>
      </c>
      <c r="F22" s="23">
        <f>$U$2*(2-E22/MIN(E$22:E$23))</f>
        <v>38.328639923575189</v>
      </c>
      <c r="G22" s="23">
        <f t="shared" si="7"/>
        <v>76.328639923575196</v>
      </c>
      <c r="H22" s="37"/>
      <c r="I22" s="30">
        <f t="shared" si="0"/>
        <v>0</v>
      </c>
      <c r="J22" s="31">
        <f t="shared" si="8"/>
        <v>0</v>
      </c>
      <c r="K22" s="39"/>
      <c r="L22" s="40">
        <v>27940</v>
      </c>
      <c r="M22" s="23">
        <f>+$U$2*(2-L22/MIN(L22:L23))</f>
        <v>37.705696892500193</v>
      </c>
      <c r="N22" s="23">
        <f>+M22+D22</f>
        <v>75.705696892500185</v>
      </c>
      <c r="O22" s="29"/>
      <c r="P22" s="30">
        <f t="shared" si="5"/>
        <v>0</v>
      </c>
      <c r="Q22" s="31">
        <f>+N22*P22</f>
        <v>0</v>
      </c>
    </row>
    <row r="23" spans="1:18" s="3" customFormat="1" ht="35.1" customHeight="1" thickBot="1" x14ac:dyDescent="0.2">
      <c r="A23" s="20"/>
      <c r="B23" s="46" t="s">
        <v>36</v>
      </c>
      <c r="C23" s="51">
        <v>27950</v>
      </c>
      <c r="D23" s="25">
        <v>47</v>
      </c>
      <c r="E23" s="72">
        <v>22652.33</v>
      </c>
      <c r="F23" s="73">
        <f>$U$2*(2-E23/MIN(E$22:E$23))</f>
        <v>50</v>
      </c>
      <c r="G23" s="74">
        <f t="shared" si="7"/>
        <v>97</v>
      </c>
      <c r="H23" s="75">
        <v>1</v>
      </c>
      <c r="I23" s="76">
        <f t="shared" si="0"/>
        <v>8.666666666666667E-2</v>
      </c>
      <c r="J23" s="77">
        <f t="shared" si="8"/>
        <v>8.4066666666666663</v>
      </c>
      <c r="K23" s="99">
        <v>0.01</v>
      </c>
      <c r="L23" s="100">
        <f t="shared" si="9"/>
        <v>22425.806700000001</v>
      </c>
      <c r="M23" s="94">
        <f>$U$2*(2-L23/MIN(L$22:L$23))</f>
        <v>50</v>
      </c>
      <c r="N23" s="101">
        <f t="shared" si="10"/>
        <v>97</v>
      </c>
      <c r="O23" s="102">
        <v>1</v>
      </c>
      <c r="P23" s="97">
        <f t="shared" si="5"/>
        <v>8.666666666666667E-2</v>
      </c>
      <c r="Q23" s="98">
        <f t="shared" ref="Q23" si="15">+N23*P23</f>
        <v>8.4066666666666663</v>
      </c>
      <c r="R23" s="56"/>
    </row>
    <row r="24" spans="1:18" s="3" customFormat="1" ht="56.25" customHeight="1" thickBot="1" x14ac:dyDescent="0.2">
      <c r="A24" s="19" t="s">
        <v>29</v>
      </c>
      <c r="B24" s="45" t="s">
        <v>32</v>
      </c>
      <c r="C24" s="51">
        <v>21500</v>
      </c>
      <c r="D24" s="21">
        <v>38</v>
      </c>
      <c r="E24" s="22">
        <v>20390</v>
      </c>
      <c r="F24" s="23">
        <f>$U$2*(2-E24/MIN(E$24:E$25))</f>
        <v>33.437795841086412</v>
      </c>
      <c r="G24" s="23">
        <f t="shared" si="7"/>
        <v>71.437795841086412</v>
      </c>
      <c r="H24" s="37"/>
      <c r="I24" s="30">
        <f t="shared" si="0"/>
        <v>0</v>
      </c>
      <c r="J24" s="31">
        <f t="shared" si="8"/>
        <v>0</v>
      </c>
      <c r="K24" s="39"/>
      <c r="L24" s="40">
        <v>20390</v>
      </c>
      <c r="M24" s="23">
        <f>+$U$2*(2-L24/MIN(L24:L25))</f>
        <v>32.765450344531722</v>
      </c>
      <c r="N24" s="23">
        <f>+M24+D24</f>
        <v>70.765450344531729</v>
      </c>
      <c r="O24" s="29"/>
      <c r="P24" s="30">
        <f t="shared" si="5"/>
        <v>0</v>
      </c>
      <c r="Q24" s="31">
        <f>+N24*P24</f>
        <v>0</v>
      </c>
    </row>
    <row r="25" spans="1:18" s="3" customFormat="1" ht="35.1" customHeight="1" thickBot="1" x14ac:dyDescent="0.2">
      <c r="A25" s="20"/>
      <c r="B25" s="46" t="s">
        <v>36</v>
      </c>
      <c r="C25" s="51">
        <v>21500</v>
      </c>
      <c r="D25" s="25">
        <v>47</v>
      </c>
      <c r="E25" s="72">
        <v>15316.5</v>
      </c>
      <c r="F25" s="73">
        <f>$U$2*(2-E25/MIN(E$24:E$25))</f>
        <v>50</v>
      </c>
      <c r="G25" s="74">
        <f t="shared" si="7"/>
        <v>97</v>
      </c>
      <c r="H25" s="75">
        <v>1</v>
      </c>
      <c r="I25" s="76">
        <f t="shared" si="0"/>
        <v>6.6666666666666666E-2</v>
      </c>
      <c r="J25" s="77">
        <f t="shared" si="8"/>
        <v>6.4666666666666668</v>
      </c>
      <c r="K25" s="106">
        <v>0.01</v>
      </c>
      <c r="L25" s="103">
        <f t="shared" si="9"/>
        <v>15163.334999999999</v>
      </c>
      <c r="M25" s="73">
        <f>$U$2*(2-L25/MIN(L$24:L$25))</f>
        <v>50</v>
      </c>
      <c r="N25" s="74">
        <f t="shared" si="10"/>
        <v>97</v>
      </c>
      <c r="O25" s="102">
        <v>1</v>
      </c>
      <c r="P25" s="76">
        <f t="shared" si="5"/>
        <v>6.6666666666666666E-2</v>
      </c>
      <c r="Q25" s="77">
        <f t="shared" ref="Q25" si="16">+N25*P25</f>
        <v>6.4666666666666668</v>
      </c>
      <c r="R25" s="56"/>
    </row>
    <row r="26" spans="1:18" s="3" customFormat="1" ht="58.5" customHeight="1" thickBot="1" x14ac:dyDescent="0.2">
      <c r="A26" s="19" t="s">
        <v>30</v>
      </c>
      <c r="B26" s="46" t="s">
        <v>36</v>
      </c>
      <c r="C26" s="51">
        <v>22575</v>
      </c>
      <c r="D26" s="25">
        <v>47</v>
      </c>
      <c r="E26" s="93">
        <v>17093.59</v>
      </c>
      <c r="F26" s="94">
        <f>$U$2*(2-E26/MIN(E$26:E$26))</f>
        <v>50</v>
      </c>
      <c r="G26" s="95">
        <f t="shared" si="7"/>
        <v>97</v>
      </c>
      <c r="H26" s="96">
        <v>1</v>
      </c>
      <c r="I26" s="97">
        <f t="shared" si="0"/>
        <v>7.0000000000000007E-2</v>
      </c>
      <c r="J26" s="98">
        <f t="shared" si="8"/>
        <v>6.7900000000000009</v>
      </c>
      <c r="K26" s="104"/>
      <c r="L26" s="111">
        <f t="shared" si="9"/>
        <v>17093.59</v>
      </c>
      <c r="M26" s="112">
        <f>$U$2*(2-L26/MIN(L$26:L$26))</f>
        <v>50</v>
      </c>
      <c r="N26" s="113">
        <f t="shared" si="10"/>
        <v>97</v>
      </c>
      <c r="O26" s="105">
        <v>1</v>
      </c>
      <c r="P26" s="114">
        <f t="shared" si="5"/>
        <v>7.0000000000000007E-2</v>
      </c>
      <c r="Q26" s="115">
        <f t="shared" ref="Q26" si="17">+N26*P26</f>
        <v>6.7900000000000009</v>
      </c>
    </row>
    <row r="27" spans="1:18" s="3" customFormat="1" ht="43.5" customHeight="1" thickBot="1" x14ac:dyDescent="0.2">
      <c r="A27" s="19" t="s">
        <v>31</v>
      </c>
      <c r="B27" s="45" t="s">
        <v>32</v>
      </c>
      <c r="C27" s="51">
        <v>22575</v>
      </c>
      <c r="D27" s="21">
        <v>38</v>
      </c>
      <c r="E27" s="22">
        <v>22560</v>
      </c>
      <c r="F27" s="23">
        <f>$U$2*(2-E27/MIN(E$27:E$28))</f>
        <v>32.997250392482869</v>
      </c>
      <c r="G27" s="23">
        <f t="shared" si="7"/>
        <v>70.997250392482869</v>
      </c>
      <c r="H27" s="37"/>
      <c r="I27" s="30">
        <f t="shared" si="0"/>
        <v>0</v>
      </c>
      <c r="J27" s="31">
        <f t="shared" si="8"/>
        <v>0</v>
      </c>
      <c r="K27" s="39"/>
      <c r="L27" s="40">
        <v>22560</v>
      </c>
      <c r="M27" s="23">
        <f>+$U$2*(2-L27/MIN(L27:L28))</f>
        <v>32.997250392482869</v>
      </c>
      <c r="N27" s="23">
        <f>+M27+D27</f>
        <v>70.997250392482869</v>
      </c>
      <c r="O27" s="29"/>
      <c r="P27" s="30">
        <f t="shared" si="5"/>
        <v>0</v>
      </c>
      <c r="Q27" s="31">
        <f>+N27*P27</f>
        <v>0</v>
      </c>
    </row>
    <row r="28" spans="1:18" s="3" customFormat="1" ht="35.1" customHeight="1" thickBot="1" x14ac:dyDescent="0.2">
      <c r="A28" s="20"/>
      <c r="B28" s="46" t="s">
        <v>36</v>
      </c>
      <c r="C28" s="51">
        <v>22575</v>
      </c>
      <c r="D28" s="25">
        <v>47</v>
      </c>
      <c r="E28" s="72">
        <v>16835.13</v>
      </c>
      <c r="F28" s="73">
        <f>$U$2*(2-E28/MIN(E$27:E$28))</f>
        <v>50</v>
      </c>
      <c r="G28" s="74">
        <f t="shared" si="7"/>
        <v>97</v>
      </c>
      <c r="H28" s="75">
        <v>1</v>
      </c>
      <c r="I28" s="76">
        <f t="shared" si="0"/>
        <v>7.0000000000000007E-2</v>
      </c>
      <c r="J28" s="77">
        <f t="shared" si="8"/>
        <v>6.7900000000000009</v>
      </c>
      <c r="K28" s="106"/>
      <c r="L28" s="103">
        <f t="shared" si="9"/>
        <v>16835.13</v>
      </c>
      <c r="M28" s="73">
        <f>$U$2*(2-L28/MIN(L$27:L$28))</f>
        <v>50</v>
      </c>
      <c r="N28" s="74">
        <f t="shared" si="10"/>
        <v>97</v>
      </c>
      <c r="O28" s="102">
        <v>1</v>
      </c>
      <c r="P28" s="76">
        <f t="shared" si="5"/>
        <v>7.0000000000000007E-2</v>
      </c>
      <c r="Q28" s="77">
        <f t="shared" ref="Q28:Q30" si="18">+N28*P28</f>
        <v>6.7900000000000009</v>
      </c>
      <c r="R28" s="56"/>
    </row>
    <row r="29" spans="1:18" s="3" customFormat="1" ht="45.75" customHeight="1" thickBot="1" x14ac:dyDescent="0.2">
      <c r="A29" s="19" t="s">
        <v>34</v>
      </c>
      <c r="B29" s="47" t="s">
        <v>36</v>
      </c>
      <c r="C29" s="51">
        <v>22575</v>
      </c>
      <c r="D29" s="24">
        <v>47</v>
      </c>
      <c r="E29" s="72">
        <v>16804.97</v>
      </c>
      <c r="F29" s="73">
        <f>$U$2*(2-E29/MIN(E$29:E$29))</f>
        <v>50</v>
      </c>
      <c r="G29" s="95">
        <f t="shared" si="7"/>
        <v>97</v>
      </c>
      <c r="H29" s="75">
        <v>1</v>
      </c>
      <c r="I29" s="76">
        <f t="shared" si="0"/>
        <v>7.0000000000000007E-2</v>
      </c>
      <c r="J29" s="77">
        <f t="shared" si="8"/>
        <v>6.7900000000000009</v>
      </c>
      <c r="K29" s="107"/>
      <c r="L29" s="108">
        <f t="shared" ref="L29:L30" si="19">+$E29*(1-K29)</f>
        <v>16804.97</v>
      </c>
      <c r="M29" s="88">
        <f>$U$2*(2-L29/MIN(L$29:L$29))</f>
        <v>50</v>
      </c>
      <c r="N29" s="89">
        <f t="shared" ref="N29:N30" si="20">$D29+M29</f>
        <v>97</v>
      </c>
      <c r="O29" s="90">
        <v>1</v>
      </c>
      <c r="P29" s="91">
        <f t="shared" si="5"/>
        <v>7.0000000000000007E-2</v>
      </c>
      <c r="Q29" s="92">
        <f t="shared" si="18"/>
        <v>6.7900000000000009</v>
      </c>
    </row>
    <row r="30" spans="1:18" s="3" customFormat="1" ht="45.75" customHeight="1" thickBot="1" x14ac:dyDescent="0.2">
      <c r="A30" s="19" t="s">
        <v>35</v>
      </c>
      <c r="B30" s="47" t="s">
        <v>36</v>
      </c>
      <c r="C30" s="51">
        <v>22575</v>
      </c>
      <c r="D30" s="24">
        <v>47</v>
      </c>
      <c r="E30" s="72">
        <v>16896.53</v>
      </c>
      <c r="F30" s="73">
        <f>$U$2*(2-E30/MIN(E$30:E$30))</f>
        <v>50</v>
      </c>
      <c r="G30" s="95">
        <f t="shared" si="7"/>
        <v>97</v>
      </c>
      <c r="H30" s="75">
        <v>1</v>
      </c>
      <c r="I30" s="76">
        <f t="shared" si="0"/>
        <v>7.0000000000000007E-2</v>
      </c>
      <c r="J30" s="77">
        <f t="shared" si="8"/>
        <v>6.7900000000000009</v>
      </c>
      <c r="K30" s="107"/>
      <c r="L30" s="108">
        <f t="shared" si="19"/>
        <v>16896.53</v>
      </c>
      <c r="M30" s="88">
        <f>$U$2*(2-L30/MIN(L$30:L$30))</f>
        <v>50</v>
      </c>
      <c r="N30" s="89">
        <f t="shared" si="20"/>
        <v>97</v>
      </c>
      <c r="O30" s="90">
        <v>1</v>
      </c>
      <c r="P30" s="91">
        <f t="shared" si="5"/>
        <v>7.0000000000000007E-2</v>
      </c>
      <c r="Q30" s="92">
        <f t="shared" si="18"/>
        <v>6.7900000000000009</v>
      </c>
    </row>
    <row r="31" spans="1:18" ht="42.75" customHeight="1" thickBot="1" x14ac:dyDescent="0.25">
      <c r="B31" s="35" t="s">
        <v>13</v>
      </c>
      <c r="C31" s="36">
        <f>+C10+C11+C13+C15+C17+C19+C21+C23+C25+C26+C28+C29+C30</f>
        <v>322500</v>
      </c>
      <c r="I31" s="43" t="s">
        <v>14</v>
      </c>
      <c r="J31" s="44">
        <f>SUM(J9:J30)</f>
        <v>97.000000000000014</v>
      </c>
      <c r="P31" s="43" t="s">
        <v>14</v>
      </c>
      <c r="Q31" s="44">
        <f>SUM(Q9:Q30)</f>
        <v>97.000000000000014</v>
      </c>
    </row>
    <row r="34" spans="1:16" x14ac:dyDescent="0.2">
      <c r="I34" s="54"/>
    </row>
    <row r="35" spans="1:16" x14ac:dyDescent="0.2">
      <c r="P35" s="54"/>
    </row>
    <row r="37" spans="1:16" ht="56.25" customHeight="1" x14ac:dyDescent="0.2">
      <c r="A37" s="141"/>
      <c r="B37" s="141"/>
      <c r="C37" s="141"/>
      <c r="D37" s="141"/>
      <c r="E37" s="141"/>
      <c r="F37" s="141"/>
      <c r="G37" s="141"/>
    </row>
  </sheetData>
  <mergeCells count="6">
    <mergeCell ref="A37:G37"/>
    <mergeCell ref="E7:J7"/>
    <mergeCell ref="K7:Q7"/>
    <mergeCell ref="A3:Q3"/>
    <mergeCell ref="A4:Q4"/>
    <mergeCell ref="A5:Q5"/>
  </mergeCells>
  <printOptions horizontalCentered="1"/>
  <pageMargins left="0" right="0" top="0.35433070866141736" bottom="0.35433070866141736" header="0.31496062992125984" footer="0.31496062992125984"/>
  <pageSetup paperSize="9" scale="3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ALTERNATIVA ADJUDICADA</vt:lpstr>
      <vt:lpstr>valoración</vt:lpstr>
      <vt:lpstr>'ALTERNATIVA ADJUDICADA'!Área_de_impresión</vt:lpstr>
      <vt:lpstr>valoración!Área_de_impresión</vt:lpstr>
    </vt:vector>
  </TitlesOfParts>
  <Company>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antonio_casanova</dc:creator>
  <cp:lastModifiedBy>Isabel Espejo Badiola</cp:lastModifiedBy>
  <cp:lastPrinted>2023-02-01T17:02:06Z</cp:lastPrinted>
  <dcterms:created xsi:type="dcterms:W3CDTF">2007-03-30T09:59:06Z</dcterms:created>
  <dcterms:modified xsi:type="dcterms:W3CDTF">2023-02-08T12:40:27Z</dcterms:modified>
</cp:coreProperties>
</file>