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2.- PUBLICADOS\S-08523-2022 Hardware para automatización Sistema Contribucion\"/>
    </mc:Choice>
  </mc:AlternateContent>
  <xr:revisionPtr revIDLastSave="0" documentId="13_ncr:1_{AB10E23D-4927-4804-91E4-BAAED8C5AD08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ADJUDICADA'!$A$1:$K$6</definedName>
    <definedName name="_xlnm.Print_Area" localSheetId="1">valoración!$A$2:$Q$16</definedName>
  </definedNames>
  <calcPr calcId="191029"/>
</workbook>
</file>

<file path=xl/calcChain.xml><?xml version="1.0" encoding="utf-8"?>
<calcChain xmlns="http://schemas.openxmlformats.org/spreadsheetml/2006/main">
  <c r="M11" i="5" l="1"/>
  <c r="M10" i="5"/>
  <c r="M9" i="5"/>
  <c r="F10" i="5"/>
  <c r="F11" i="5"/>
  <c r="L10" i="5" l="1"/>
  <c r="L11" i="5"/>
  <c r="L9" i="5"/>
  <c r="G11" i="5" l="1"/>
  <c r="F9" i="5"/>
  <c r="C12" i="5"/>
  <c r="N11" i="5" l="1"/>
  <c r="N10" i="5"/>
  <c r="G10" i="5"/>
  <c r="N9" i="5" l="1"/>
  <c r="A4" i="6" l="1"/>
  <c r="A3" i="6"/>
  <c r="A2" i="6"/>
  <c r="G9" i="5" l="1"/>
  <c r="I9" i="5" l="1"/>
  <c r="J9" i="5" s="1"/>
  <c r="I11" i="5"/>
  <c r="J11" i="5" s="1"/>
  <c r="P9" i="5"/>
  <c r="Q9" i="5"/>
  <c r="I10" i="5"/>
  <c r="J10" i="5" s="1"/>
  <c r="P10" i="5"/>
  <c r="Q10" i="5" s="1"/>
  <c r="P11" i="5"/>
  <c r="Q11" i="5" s="1"/>
  <c r="Q12" i="5" s="1"/>
  <c r="J12" i="5" l="1"/>
  <c r="K8" i="6" l="1"/>
  <c r="K10" i="6"/>
  <c r="J11" i="6"/>
  <c r="K9" i="6"/>
</calcChain>
</file>

<file path=xl/sharedStrings.xml><?xml version="1.0" encoding="utf-8"?>
<sst xmlns="http://schemas.openxmlformats.org/spreadsheetml/2006/main" count="58" uniqueCount="34">
  <si>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</si>
  <si>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</si>
  <si>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</si>
  <si>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</si>
  <si>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</si>
  <si>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</si>
  <si>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</si>
  <si>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</si>
  <si>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</si>
  <si>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</si>
  <si>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</si>
  <si>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</si>
  <si>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</si>
  <si>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</si>
  <si>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</si>
  <si>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</si>
  <si>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</si>
  <si>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</si>
  <si>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</si>
  <si>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 xml:space="preserve">Valor estimado            </t>
  </si>
  <si>
    <r>
      <t>Importe Oferta</t>
    </r>
    <r>
      <rPr>
        <b/>
        <i/>
        <sz val="12"/>
        <rFont val="Tahoma"/>
        <family val="2"/>
      </rPr>
      <t xml:space="preserve"> </t>
    </r>
  </si>
  <si>
    <t xml:space="preserve">Importe Oferta </t>
  </si>
  <si>
    <t xml:space="preserve">Valor estimado             </t>
  </si>
  <si>
    <t>SOTHIS SERVICIOS TECNOLOGICOS, SLU</t>
  </si>
  <si>
    <t>Alternativa 2: oferta conjunta "SOTHIS SERVICIOS TECNOLOGICOS, SLU" 0,1% DTº en los tres lotes</t>
  </si>
  <si>
    <t>PROPUESTA DE ADJUDICACIÓN DEL EXPEDIENTE S-08523-2022</t>
  </si>
  <si>
    <t>"Hardware para automatización del sistema de contribución"</t>
  </si>
  <si>
    <t>LOTE 3: Suministro de licencias de sistema operativo</t>
  </si>
  <si>
    <t xml:space="preserve">LOTE 2:   Suministro y configuración de sistema de almacenamiento de discos y software de backup                                          </t>
  </si>
  <si>
    <t xml:space="preserve">LOTE 1:    Suministro instalación y configuración de sistema de máquinas virtuales                                                  </t>
  </si>
  <si>
    <t xml:space="preserve">LOTE 1:   Suministro instalación y configuración de sistema de máquinas virtuales                                                       </t>
  </si>
  <si>
    <t xml:space="preserve">LOTE 2:  Suministro y configuración de sistema de almacenamiento de discos y software de backup                                                                </t>
  </si>
  <si>
    <t>Madrid, a  16 de febrero de 2023</t>
  </si>
  <si>
    <t>Madrid, a 16 de febrero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</si>
</sst>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24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b/>
      <sz val="9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0"/>
      <color rgb="FFFF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91">
    <xf numFmtId="0" fontId="0" fillId="0" borderId="0" xfId="0"/>
    <xf numFmtId="0" fontId="5" fillId="0" borderId="4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center" vertical="center"/>
    </xf>
    <xf numFmtId="4" fontId="6" fillId="0" borderId="10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right" vertical="center" indent="1"/>
    </xf>
    <xf numFmtId="4" fontId="6" fillId="0" borderId="9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9" xfId="2" applyNumberFormat="1" applyFont="1" applyFill="1" applyBorder="1" applyAlignment="1">
      <alignment horizontal="center" vertical="center"/>
    </xf>
    <xf numFmtId="10" fontId="5" fillId="0" borderId="9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right" vertical="center" wrapText="1"/>
    </xf>
    <xf numFmtId="166" fontId="17" fillId="0" borderId="11" xfId="0" applyNumberFormat="1" applyFont="1" applyFill="1" applyBorder="1" applyAlignment="1">
      <alignment horizontal="center" vertical="center"/>
    </xf>
    <xf numFmtId="165" fontId="5" fillId="0" borderId="8" xfId="2" applyNumberFormat="1" applyFont="1" applyFill="1" applyBorder="1" applyAlignment="1">
      <alignment horizontal="center" vertical="center"/>
    </xf>
    <xf numFmtId="166" fontId="6" fillId="0" borderId="9" xfId="0" applyNumberFormat="1" applyFont="1" applyFill="1" applyBorder="1" applyAlignment="1">
      <alignment horizontal="right" vertical="center" indent="1"/>
    </xf>
    <xf numFmtId="0" fontId="16" fillId="0" borderId="14" xfId="0" applyNumberFormat="1" applyFont="1" applyFill="1" applyBorder="1" applyAlignment="1">
      <alignment horizontal="left" vertical="top" wrapText="1"/>
    </xf>
    <xf numFmtId="164" fontId="5" fillId="0" borderId="15" xfId="2" applyFont="1" applyFill="1" applyBorder="1" applyAlignment="1">
      <alignment horizontal="center" vertical="center"/>
    </xf>
    <xf numFmtId="0" fontId="0" fillId="5" borderId="0" xfId="0" applyFill="1"/>
    <xf numFmtId="0" fontId="20" fillId="3" borderId="1" xfId="0" applyFont="1" applyFill="1" applyBorder="1" applyAlignment="1">
      <alignment horizontal="left" vertical="center" wrapText="1"/>
    </xf>
    <xf numFmtId="4" fontId="6" fillId="0" borderId="9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/>
    <xf numFmtId="166" fontId="21" fillId="0" borderId="2" xfId="0" applyNumberFormat="1" applyFont="1" applyFill="1" applyBorder="1" applyAlignment="1">
      <alignment horizontal="left" vertical="center"/>
    </xf>
    <xf numFmtId="166" fontId="21" fillId="0" borderId="9" xfId="0" applyNumberFormat="1" applyFont="1" applyFill="1" applyBorder="1" applyAlignment="1">
      <alignment horizontal="left" vertical="center"/>
    </xf>
    <xf numFmtId="166" fontId="21" fillId="4" borderId="9" xfId="0" applyNumberFormat="1" applyFont="1" applyFill="1" applyBorder="1" applyAlignment="1">
      <alignment horizontal="left" vertical="center"/>
    </xf>
    <xf numFmtId="166" fontId="21" fillId="4" borderId="2" xfId="0" applyNumberFormat="1" applyFont="1" applyFill="1" applyBorder="1" applyAlignment="1">
      <alignment horizontal="left" vertical="center"/>
    </xf>
    <xf numFmtId="4" fontId="0" fillId="0" borderId="0" xfId="0" applyNumberFormat="1"/>
    <xf numFmtId="4" fontId="3" fillId="0" borderId="0" xfId="0" applyNumberFormat="1" applyFont="1" applyFill="1" applyBorder="1"/>
    <xf numFmtId="4" fontId="21" fillId="5" borderId="16" xfId="0" applyNumberFormat="1" applyFont="1" applyFill="1" applyBorder="1" applyAlignment="1">
      <alignment horizontal="center" vertical="center"/>
    </xf>
    <xf numFmtId="0" fontId="22" fillId="6" borderId="14" xfId="0" applyNumberFormat="1" applyFont="1" applyFill="1" applyBorder="1" applyAlignment="1">
      <alignment horizontal="left" vertical="top" wrapText="1"/>
    </xf>
    <xf numFmtId="0" fontId="22" fillId="3" borderId="1" xfId="0" applyFont="1" applyFill="1" applyBorder="1" applyAlignment="1">
      <alignment horizontal="left" vertical="center" wrapText="1"/>
    </xf>
    <xf numFmtId="0" fontId="21" fillId="5" borderId="4" xfId="0" applyFont="1" applyFill="1" applyBorder="1"/>
    <xf numFmtId="0" fontId="3" fillId="5" borderId="0" xfId="0" applyFont="1" applyFill="1"/>
    <xf numFmtId="0" fontId="20" fillId="3" borderId="1" xfId="0" applyFont="1" applyFill="1" applyBorder="1" applyAlignment="1">
      <alignment vertical="center"/>
    </xf>
    <xf numFmtId="0" fontId="20" fillId="3" borderId="11" xfId="0" applyFont="1" applyFill="1" applyBorder="1" applyAlignment="1">
      <alignment vertical="center"/>
    </xf>
    <xf numFmtId="4" fontId="6" fillId="0" borderId="6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right" vertical="center" indent="1"/>
    </xf>
    <xf numFmtId="4" fontId="6" fillId="0" borderId="6" xfId="0" applyNumberFormat="1" applyFont="1" applyFill="1" applyBorder="1" applyAlignment="1">
      <alignment horizontal="right" vertical="center" indent="1"/>
    </xf>
    <xf numFmtId="4" fontId="6" fillId="5" borderId="6" xfId="0" applyNumberFormat="1" applyFont="1" applyFill="1" applyBorder="1" applyAlignment="1">
      <alignment horizontal="right" vertical="center" indent="1"/>
    </xf>
    <xf numFmtId="165" fontId="5" fillId="0" borderId="6" xfId="2" applyNumberFormat="1" applyFont="1" applyFill="1" applyBorder="1" applyAlignment="1">
      <alignment horizontal="center" vertical="center"/>
    </xf>
    <xf numFmtId="10" fontId="5" fillId="0" borderId="6" xfId="0" applyNumberFormat="1" applyFont="1" applyFill="1" applyBorder="1" applyAlignment="1">
      <alignment horizontal="center" vertical="center"/>
    </xf>
    <xf numFmtId="164" fontId="5" fillId="0" borderId="7" xfId="2" applyFont="1" applyFill="1" applyBorder="1" applyAlignment="1">
      <alignment horizontal="center" vertical="center"/>
    </xf>
    <xf numFmtId="0" fontId="1" fillId="0" borderId="18" xfId="0" applyFont="1" applyFill="1" applyBorder="1"/>
    <xf numFmtId="4" fontId="1" fillId="0" borderId="18" xfId="0" applyNumberFormat="1" applyFont="1" applyFill="1" applyBorder="1"/>
    <xf numFmtId="165" fontId="5" fillId="0" borderId="17" xfId="2" applyNumberFormat="1" applyFont="1" applyFill="1" applyBorder="1" applyAlignment="1">
      <alignment horizontal="center" vertical="center"/>
    </xf>
    <xf numFmtId="0" fontId="16" fillId="5" borderId="14" xfId="0" applyNumberFormat="1" applyFont="1" applyFill="1" applyBorder="1" applyAlignment="1">
      <alignment horizontal="left" vertical="top" wrapText="1"/>
    </xf>
    <xf numFmtId="164" fontId="5" fillId="5" borderId="15" xfId="2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vertical="center" wrapText="1"/>
    </xf>
    <xf numFmtId="10" fontId="5" fillId="4" borderId="8" xfId="3" applyNumberFormat="1" applyFont="1" applyFill="1" applyBorder="1" applyAlignment="1">
      <alignment horizontal="center" vertical="center"/>
    </xf>
    <xf numFmtId="166" fontId="6" fillId="4" borderId="8" xfId="0" applyNumberFormat="1" applyFont="1" applyFill="1" applyBorder="1" applyAlignment="1">
      <alignment horizontal="right" vertical="center" indent="1"/>
    </xf>
    <xf numFmtId="4" fontId="6" fillId="4" borderId="9" xfId="0" applyNumberFormat="1" applyFont="1" applyFill="1" applyBorder="1" applyAlignment="1">
      <alignment horizontal="right" vertical="center" indent="1"/>
    </xf>
    <xf numFmtId="10" fontId="5" fillId="4" borderId="5" xfId="3" applyNumberFormat="1" applyFont="1" applyFill="1" applyBorder="1" applyAlignment="1">
      <alignment horizontal="center" vertical="center"/>
    </xf>
    <xf numFmtId="166" fontId="6" fillId="4" borderId="5" xfId="0" applyNumberFormat="1" applyFont="1" applyFill="1" applyBorder="1" applyAlignment="1">
      <alignment horizontal="right" vertical="center" indent="1"/>
    </xf>
    <xf numFmtId="4" fontId="6" fillId="4" borderId="6" xfId="0" applyNumberFormat="1" applyFont="1" applyFill="1" applyBorder="1" applyAlignment="1">
      <alignment horizontal="right" vertical="center" indent="1"/>
    </xf>
    <xf numFmtId="0" fontId="22" fillId="3" borderId="11" xfId="0" applyFont="1" applyFill="1" applyBorder="1" applyAlignment="1">
      <alignment vertical="center" wrapText="1"/>
    </xf>
    <xf numFmtId="4" fontId="21" fillId="5" borderId="11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center" vertical="center"/>
    </xf>
    <xf numFmtId="4" fontId="6" fillId="4" borderId="10" xfId="0" applyNumberFormat="1" applyFont="1" applyFill="1" applyBorder="1" applyAlignment="1">
      <alignment horizontal="center" vertical="center"/>
    </xf>
    <xf numFmtId="4" fontId="6" fillId="4" borderId="9" xfId="0" applyNumberFormat="1" applyFont="1" applyFill="1" applyBorder="1" applyAlignment="1">
      <alignment horizontal="center" vertical="center"/>
    </xf>
    <xf numFmtId="4" fontId="6" fillId="4" borderId="6" xfId="0" applyNumberFormat="1" applyFont="1" applyFill="1" applyBorder="1" applyAlignment="1">
      <alignment horizontal="center" vertical="center"/>
    </xf>
    <xf numFmtId="0" fontId="19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165" fontId="18" fillId="0" borderId="3" xfId="2" applyNumberFormat="1" applyFont="1" applyFill="1" applyBorder="1" applyAlignment="1">
      <alignment horizontal="left" vertical="center"/>
    </xf>
    <xf numFmtId="165" fontId="18" fillId="0" borderId="12" xfId="2" applyNumberFormat="1" applyFont="1" applyFill="1" applyBorder="1" applyAlignment="1">
      <alignment horizontal="left" vertical="center"/>
    </xf>
    <xf numFmtId="165" fontId="18" fillId="0" borderId="13" xfId="2" applyNumberFormat="1" applyFont="1" applyFill="1" applyBorder="1" applyAlignment="1">
      <alignment horizontal="left" vertical="center"/>
    </xf>
    <xf numFmtId="9" fontId="18" fillId="0" borderId="3" xfId="3" applyFont="1" applyFill="1" applyBorder="1" applyAlignment="1">
      <alignment horizontal="left" vertical="center"/>
    </xf>
    <xf numFmtId="9" fontId="18" fillId="0" borderId="12" xfId="3" applyFont="1" applyFill="1" applyBorder="1" applyAlignment="1">
      <alignment horizontal="left" vertical="center"/>
    </xf>
    <xf numFmtId="9" fontId="18" fillId="0" borderId="13" xfId="3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 wrapText="1"/>
    </xf>
    <xf numFmtId="166" fontId="6" fillId="0" borderId="11" xfId="0" applyNumberFormat="1" applyFont="1" applyFill="1" applyBorder="1" applyAlignment="1">
      <alignment horizontal="center" vertical="center"/>
    </xf>
    <xf numFmtId="166" fontId="0" fillId="0" borderId="0" xfId="0" applyNumberFormat="1"/>
    <xf numFmtId="9" fontId="23" fillId="5" borderId="3" xfId="3" applyFont="1" applyFill="1" applyBorder="1" applyAlignment="1">
      <alignment horizontal="left" vertical="center"/>
    </xf>
    <xf numFmtId="9" fontId="23" fillId="5" borderId="12" xfId="3" applyFont="1" applyFill="1" applyBorder="1" applyAlignment="1">
      <alignment horizontal="left" vertical="center"/>
    </xf>
    <xf numFmtId="9" fontId="23" fillId="5" borderId="13" xfId="3" applyFont="1" applyFill="1" applyBorder="1" applyAlignment="1">
      <alignment horizontal="left" vertical="center"/>
    </xf>
    <xf numFmtId="165" fontId="5" fillId="0" borderId="6" xfId="2" applyNumberFormat="1" applyFont="1" applyFill="1" applyBorder="1" applyAlignment="1">
      <alignment horizontal="left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2"/>
  <sheetViews>
    <sheetView tabSelected="1" workbookViewId="0">
      <selection activeCell="A11" sqref="A11"/>
    </sheetView>
  </sheetViews>
  <sheetFormatPr baseColWidth="10" defaultRowHeight="12.75" x14ac:dyDescent="0.2"/>
  <cols>
    <col min="1" max="1" width="32.85546875" customWidth="1"/>
    <col min="2" max="2" width="35.7109375" bestFit="1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9" ht="48" customHeight="1" x14ac:dyDescent="0.2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9" ht="18" x14ac:dyDescent="0.25">
      <c r="A2" s="76" t="str">
        <f>valoración!A3</f>
        <v>PROPUESTA DE ADJUDICACIÓN DEL EXPEDIENTE S-08523-2022</v>
      </c>
      <c r="B2" s="76"/>
      <c r="C2" s="76"/>
      <c r="D2" s="76"/>
      <c r="E2" s="76"/>
      <c r="F2" s="76"/>
      <c r="G2" s="76"/>
      <c r="H2" s="76"/>
      <c r="I2" s="76"/>
      <c r="J2" s="76"/>
      <c r="K2" s="34"/>
    </row>
    <row r="3" spans="1:19" ht="18" x14ac:dyDescent="0.25">
      <c r="A3" s="76" t="str">
        <f>valoración!A4</f>
        <v>"Hardware para automatización del sistema de contribución"</v>
      </c>
      <c r="B3" s="76"/>
      <c r="C3" s="76"/>
      <c r="D3" s="76"/>
      <c r="E3" s="76"/>
      <c r="F3" s="76"/>
      <c r="G3" s="76"/>
      <c r="H3" s="76"/>
      <c r="I3" s="76"/>
      <c r="J3" s="76"/>
      <c r="K3" s="34"/>
    </row>
    <row r="4" spans="1:19" ht="18" x14ac:dyDescent="0.25">
      <c r="A4" s="76" t="str">
        <f>valoración!A5</f>
        <v>RESUMEN PUNTUACIÓN TÉCNICA Y ECONÓMICA</v>
      </c>
      <c r="B4" s="76"/>
      <c r="C4" s="76"/>
      <c r="D4" s="76"/>
      <c r="E4" s="76"/>
      <c r="F4" s="76"/>
      <c r="G4" s="76"/>
      <c r="H4" s="76"/>
      <c r="I4" s="76"/>
      <c r="J4" s="76"/>
      <c r="K4" s="34"/>
    </row>
    <row r="5" spans="1:19" ht="13.5" thickBot="1" x14ac:dyDescent="0.2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</row>
    <row r="6" spans="1:19" ht="30.75" customHeight="1" thickBot="1" x14ac:dyDescent="0.25">
      <c r="A6" s="34"/>
      <c r="B6" s="34"/>
      <c r="C6" s="34"/>
      <c r="D6" s="34"/>
      <c r="E6" s="87" t="s">
        <v>24</v>
      </c>
      <c r="F6" s="88"/>
      <c r="G6" s="88"/>
      <c r="H6" s="88"/>
      <c r="I6" s="88"/>
      <c r="J6" s="89"/>
      <c r="K6" s="34"/>
    </row>
    <row r="7" spans="1:19" ht="30.75" thickBot="1" x14ac:dyDescent="0.25">
      <c r="A7" s="15" t="s">
        <v>4</v>
      </c>
      <c r="B7" s="16" t="s">
        <v>5</v>
      </c>
      <c r="C7" s="17" t="s">
        <v>22</v>
      </c>
      <c r="D7" s="18" t="s">
        <v>0</v>
      </c>
      <c r="E7" s="16" t="s">
        <v>21</v>
      </c>
      <c r="F7" s="17" t="s">
        <v>1</v>
      </c>
      <c r="G7" s="17" t="s">
        <v>16</v>
      </c>
      <c r="H7" s="17" t="s">
        <v>9</v>
      </c>
      <c r="I7" s="17" t="s">
        <v>10</v>
      </c>
      <c r="J7" s="18" t="s">
        <v>11</v>
      </c>
      <c r="K7" s="17" t="s">
        <v>18</v>
      </c>
    </row>
    <row r="8" spans="1:19" ht="55.5" customHeight="1" thickBot="1" x14ac:dyDescent="0.25">
      <c r="A8" s="46" t="s">
        <v>30</v>
      </c>
      <c r="B8" s="41" t="s">
        <v>23</v>
      </c>
      <c r="C8" s="72">
        <v>153700</v>
      </c>
      <c r="D8" s="73">
        <v>30</v>
      </c>
      <c r="E8" s="65">
        <v>135944.47944</v>
      </c>
      <c r="F8" s="66">
        <v>70</v>
      </c>
      <c r="G8" s="66">
        <v>100</v>
      </c>
      <c r="H8" s="90">
        <v>1</v>
      </c>
      <c r="I8" s="26">
        <v>0.85313055062166965</v>
      </c>
      <c r="J8" s="27">
        <v>85.313055062166967</v>
      </c>
      <c r="K8" s="44">
        <f>100-(E8*100/C8)</f>
        <v>11.55206282368249</v>
      </c>
    </row>
    <row r="9" spans="1:19" ht="55.5" customHeight="1" thickBot="1" x14ac:dyDescent="0.25">
      <c r="A9" s="63" t="s">
        <v>31</v>
      </c>
      <c r="B9" s="40" t="s">
        <v>23</v>
      </c>
      <c r="C9" s="72">
        <v>13390</v>
      </c>
      <c r="D9" s="74">
        <v>30</v>
      </c>
      <c r="E9" s="65">
        <v>11326.442220000001</v>
      </c>
      <c r="F9" s="66">
        <v>70</v>
      </c>
      <c r="G9" s="66">
        <v>100</v>
      </c>
      <c r="H9" s="60">
        <v>1</v>
      </c>
      <c r="I9" s="26">
        <v>7.4322824156305506E-2</v>
      </c>
      <c r="J9" s="27">
        <v>7.4322824156305503</v>
      </c>
      <c r="K9" s="44">
        <f t="shared" ref="K9:K10" si="0">100-(E9*100/C9)</f>
        <v>15.411185810306193</v>
      </c>
    </row>
    <row r="10" spans="1:19" ht="55.5" customHeight="1" thickBot="1" x14ac:dyDescent="0.25">
      <c r="A10" s="70" t="s">
        <v>27</v>
      </c>
      <c r="B10" s="40" t="s">
        <v>23</v>
      </c>
      <c r="C10" s="72">
        <v>13070</v>
      </c>
      <c r="D10" s="75">
        <v>30</v>
      </c>
      <c r="E10" s="68">
        <v>10995.153839999999</v>
      </c>
      <c r="F10" s="69">
        <v>70</v>
      </c>
      <c r="G10" s="69">
        <v>100</v>
      </c>
      <c r="H10" s="55">
        <v>1</v>
      </c>
      <c r="I10" s="56">
        <v>7.254662522202486E-2</v>
      </c>
      <c r="J10" s="57">
        <v>7.2546625222024863</v>
      </c>
      <c r="K10" s="71">
        <f t="shared" si="0"/>
        <v>15.874874980872235</v>
      </c>
      <c r="M10" s="42"/>
      <c r="N10" s="42"/>
      <c r="O10" s="42"/>
    </row>
    <row r="11" spans="1:19" s="10" customFormat="1" ht="42.75" customHeight="1" thickBot="1" x14ac:dyDescent="0.25">
      <c r="A11" s="9"/>
      <c r="B11" s="28" t="s">
        <v>12</v>
      </c>
      <c r="C11" s="85">
        <v>180160</v>
      </c>
      <c r="D11" s="37"/>
      <c r="E11" s="37"/>
      <c r="I11" s="45" t="s">
        <v>13</v>
      </c>
      <c r="J11" s="33">
        <f>SUM(J8:J10)</f>
        <v>100</v>
      </c>
      <c r="N11" s="43"/>
      <c r="P11"/>
      <c r="Q11"/>
      <c r="R11"/>
      <c r="S11"/>
    </row>
    <row r="14" spans="1:19" x14ac:dyDescent="0.2">
      <c r="F14" s="86"/>
    </row>
    <row r="15" spans="1:19" x14ac:dyDescent="0.2">
      <c r="A15" s="47" t="s">
        <v>2</v>
      </c>
      <c r="B15" s="48"/>
      <c r="C15" s="48"/>
      <c r="D15" s="48"/>
      <c r="E15" s="48"/>
      <c r="F15" s="86"/>
      <c r="G15" s="42"/>
    </row>
    <row r="16" spans="1:19" x14ac:dyDescent="0.2">
      <c r="A16" s="47" t="s">
        <v>32</v>
      </c>
      <c r="B16" s="48"/>
      <c r="C16" s="48"/>
      <c r="D16" s="48"/>
      <c r="E16" s="48"/>
      <c r="F16" s="86"/>
    </row>
    <row r="17" spans="1:5" x14ac:dyDescent="0.2">
      <c r="A17" s="48"/>
      <c r="B17" s="48"/>
      <c r="C17" s="48"/>
      <c r="D17" s="48"/>
      <c r="E17" s="48"/>
    </row>
    <row r="20" spans="1:5" x14ac:dyDescent="0.2">
      <c r="E20" s="86"/>
    </row>
    <row r="21" spans="1:5" x14ac:dyDescent="0.2">
      <c r="E21" s="86"/>
    </row>
    <row r="22" spans="1:5" x14ac:dyDescent="0.2">
      <c r="E22" s="86"/>
    </row>
  </sheetData>
  <mergeCells count="4">
    <mergeCell ref="E6:J6"/>
    <mergeCell ref="A2:J2"/>
    <mergeCell ref="A3:J3"/>
    <mergeCell ref="A4:J4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21"/>
  <sheetViews>
    <sheetView showGridLines="0" showZeros="0" zoomScale="90" zoomScaleNormal="90" workbookViewId="0">
      <selection activeCell="C11" sqref="C11"/>
    </sheetView>
  </sheetViews>
  <sheetFormatPr baseColWidth="10" defaultColWidth="11.42578125" defaultRowHeight="15" x14ac:dyDescent="0.2"/>
  <cols>
    <col min="1" max="1" width="35.140625" style="9" customWidth="1"/>
    <col min="2" max="2" width="37.85546875" style="10" customWidth="1"/>
    <col min="3" max="3" width="23.57031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1" x14ac:dyDescent="0.2">
      <c r="T1" s="12" t="s">
        <v>6</v>
      </c>
    </row>
    <row r="2" spans="1:21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70</v>
      </c>
    </row>
    <row r="3" spans="1:21" s="3" customFormat="1" ht="22.5" customHeight="1" x14ac:dyDescent="0.15">
      <c r="A3" s="84" t="s">
        <v>25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T3" s="24" t="s">
        <v>8</v>
      </c>
    </row>
    <row r="4" spans="1:21" s="3" customFormat="1" ht="22.5" customHeight="1" x14ac:dyDescent="0.15">
      <c r="A4" s="84" t="s">
        <v>26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</row>
    <row r="5" spans="1:21" s="3" customFormat="1" ht="24.6" customHeight="1" x14ac:dyDescent="0.15">
      <c r="A5" s="84" t="s">
        <v>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</row>
    <row r="6" spans="1:21" s="3" customFormat="1" ht="24.6" customHeight="1" thickBot="1" x14ac:dyDescent="0.2">
      <c r="A6" s="23"/>
      <c r="B6" s="23"/>
      <c r="C6" s="23"/>
      <c r="D6" s="23"/>
      <c r="E6" s="23"/>
      <c r="F6" s="23"/>
      <c r="G6" s="23"/>
      <c r="H6" s="4"/>
    </row>
    <row r="7" spans="1:21" s="3" customFormat="1" ht="24.75" customHeight="1" thickBot="1" x14ac:dyDescent="0.3">
      <c r="A7" s="2"/>
      <c r="B7" s="6"/>
      <c r="C7" s="7"/>
      <c r="D7" s="7"/>
      <c r="E7" s="78" t="s">
        <v>14</v>
      </c>
      <c r="F7" s="79"/>
      <c r="G7" s="79"/>
      <c r="H7" s="79"/>
      <c r="I7" s="79"/>
      <c r="J7" s="80"/>
      <c r="K7" s="81" t="s">
        <v>24</v>
      </c>
      <c r="L7" s="82"/>
      <c r="M7" s="82"/>
      <c r="N7" s="82"/>
      <c r="O7" s="82"/>
      <c r="P7" s="82"/>
      <c r="Q7" s="83"/>
    </row>
    <row r="8" spans="1:21" s="8" customFormat="1" ht="30.75" thickBot="1" x14ac:dyDescent="0.25">
      <c r="A8" s="15" t="s">
        <v>4</v>
      </c>
      <c r="B8" s="16" t="s">
        <v>5</v>
      </c>
      <c r="C8" s="17" t="s">
        <v>19</v>
      </c>
      <c r="D8" s="18" t="s">
        <v>0</v>
      </c>
      <c r="E8" s="16" t="s">
        <v>20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20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1" s="3" customFormat="1" ht="38.25" customHeight="1" thickBot="1" x14ac:dyDescent="0.2">
      <c r="A9" s="35" t="s">
        <v>29</v>
      </c>
      <c r="B9" s="38" t="s">
        <v>23</v>
      </c>
      <c r="C9" s="19">
        <v>153700</v>
      </c>
      <c r="D9" s="20">
        <v>30</v>
      </c>
      <c r="E9" s="21">
        <v>136080.56</v>
      </c>
      <c r="F9" s="22">
        <f>$U$2*(2-E9/MIN(E$9:E$9))</f>
        <v>70</v>
      </c>
      <c r="G9" s="22">
        <f>D9+F9</f>
        <v>100</v>
      </c>
      <c r="H9" s="30">
        <v>1</v>
      </c>
      <c r="I9" s="26">
        <f>+$C9/$C$12*H9</f>
        <v>0.85313055062166965</v>
      </c>
      <c r="J9" s="27">
        <f t="shared" ref="J9" si="0">+G9*I9</f>
        <v>85.313055062166967</v>
      </c>
      <c r="K9" s="64">
        <v>1E-3</v>
      </c>
      <c r="L9" s="65">
        <f t="shared" ref="L9:L11" si="1">+$E9*(1-K9)</f>
        <v>135944.47944</v>
      </c>
      <c r="M9" s="66">
        <f>$U$2*(2-L9/MIN(L$9:L$9))</f>
        <v>70</v>
      </c>
      <c r="N9" s="66">
        <f>$D9+M9</f>
        <v>100</v>
      </c>
      <c r="O9" s="55">
        <v>1</v>
      </c>
      <c r="P9" s="26">
        <f>+$C9/$C$12*O9</f>
        <v>0.85313055062166965</v>
      </c>
      <c r="Q9" s="27">
        <f>+N9*P9</f>
        <v>85.313055062166967</v>
      </c>
    </row>
    <row r="10" spans="1:21" s="3" customFormat="1" ht="38.25" customHeight="1" thickBot="1" x14ac:dyDescent="0.2">
      <c r="A10" s="49" t="s">
        <v>28</v>
      </c>
      <c r="B10" s="39" t="s">
        <v>23</v>
      </c>
      <c r="C10" s="19">
        <v>13390</v>
      </c>
      <c r="D10" s="36">
        <v>30</v>
      </c>
      <c r="E10" s="31">
        <v>11337.78</v>
      </c>
      <c r="F10" s="22">
        <f>$U$2*(2-E10/MIN(E$10))</f>
        <v>70</v>
      </c>
      <c r="G10" s="22">
        <f>D10+F10</f>
        <v>100</v>
      </c>
      <c r="H10" s="25">
        <v>1</v>
      </c>
      <c r="I10" s="26">
        <f>+$C10/$C$12*H10</f>
        <v>7.4322824156305506E-2</v>
      </c>
      <c r="J10" s="27">
        <f t="shared" ref="J10:J11" si="2">+G10*I10</f>
        <v>7.4322824156305503</v>
      </c>
      <c r="K10" s="64">
        <v>1E-3</v>
      </c>
      <c r="L10" s="65">
        <f t="shared" si="1"/>
        <v>11326.442220000001</v>
      </c>
      <c r="M10" s="66">
        <f>$U$2*(2-L10/MIN(L$10))</f>
        <v>70</v>
      </c>
      <c r="N10" s="66">
        <f t="shared" ref="N10" si="3">$D10+M10</f>
        <v>100</v>
      </c>
      <c r="O10" s="60">
        <v>1</v>
      </c>
      <c r="P10" s="26">
        <f>+$C10/$C$12*O10</f>
        <v>7.4322824156305506E-2</v>
      </c>
      <c r="Q10" s="27">
        <f>+N10*P10</f>
        <v>7.4322824156305503</v>
      </c>
    </row>
    <row r="11" spans="1:21" s="58" customFormat="1" ht="39" customHeight="1" thickBot="1" x14ac:dyDescent="0.2">
      <c r="A11" s="50" t="s">
        <v>27</v>
      </c>
      <c r="B11" s="39" t="s">
        <v>23</v>
      </c>
      <c r="C11" s="19">
        <v>13070</v>
      </c>
      <c r="D11" s="51">
        <v>30</v>
      </c>
      <c r="E11" s="52">
        <v>11006.16</v>
      </c>
      <c r="F11" s="53">
        <f>$U$2*(2-E11/MIN(E$11))</f>
        <v>70</v>
      </c>
      <c r="G11" s="54">
        <f>D11+F11</f>
        <v>100</v>
      </c>
      <c r="H11" s="55">
        <v>1</v>
      </c>
      <c r="I11" s="56">
        <f>+$C11/$C$12*H11</f>
        <v>7.254662522202486E-2</v>
      </c>
      <c r="J11" s="57">
        <f t="shared" si="2"/>
        <v>7.2546625222024863</v>
      </c>
      <c r="K11" s="67">
        <v>1E-3</v>
      </c>
      <c r="L11" s="68">
        <f t="shared" si="1"/>
        <v>10995.153839999999</v>
      </c>
      <c r="M11" s="69">
        <f>$U$2*(2-L11/MIN(L$11))</f>
        <v>70</v>
      </c>
      <c r="N11" s="69">
        <f>$D11+M11</f>
        <v>100</v>
      </c>
      <c r="O11" s="55">
        <v>1</v>
      </c>
      <c r="P11" s="56">
        <f>+$C11/$C$12*O11</f>
        <v>7.254662522202486E-2</v>
      </c>
      <c r="Q11" s="57">
        <f>+N11*P11</f>
        <v>7.2546625222024863</v>
      </c>
      <c r="S11" s="59"/>
    </row>
    <row r="12" spans="1:21" ht="42.75" customHeight="1" thickBot="1" x14ac:dyDescent="0.25">
      <c r="B12" s="28" t="s">
        <v>12</v>
      </c>
      <c r="C12" s="29">
        <f>C9+C10+C11</f>
        <v>180160</v>
      </c>
      <c r="D12" s="37"/>
      <c r="E12" s="37"/>
      <c r="I12" s="61" t="s">
        <v>13</v>
      </c>
      <c r="J12" s="62">
        <f>SUM(J9:J11)</f>
        <v>100</v>
      </c>
      <c r="O12" s="60"/>
      <c r="P12" s="32" t="s">
        <v>13</v>
      </c>
      <c r="Q12" s="33">
        <f>SUM(Q9:Q11)</f>
        <v>100</v>
      </c>
    </row>
    <row r="15" spans="1:21" ht="14.25" x14ac:dyDescent="0.2">
      <c r="A15" s="1" t="s">
        <v>2</v>
      </c>
    </row>
    <row r="16" spans="1:21" ht="14.25" x14ac:dyDescent="0.2">
      <c r="A16" s="1" t="s">
        <v>33</v>
      </c>
    </row>
    <row r="18" spans="1:12" ht="56.25" customHeight="1" x14ac:dyDescent="0.2">
      <c r="A18" s="77"/>
      <c r="B18" s="77"/>
      <c r="C18" s="77"/>
      <c r="D18" s="77"/>
      <c r="E18" s="77"/>
      <c r="F18" s="77"/>
      <c r="G18" s="77"/>
      <c r="I18" s="37"/>
      <c r="L18" s="37"/>
    </row>
    <row r="21" spans="1:12" x14ac:dyDescent="0.2">
      <c r="H21" s="37"/>
    </row>
  </sheetData>
  <mergeCells count="6">
    <mergeCell ref="A18:G18"/>
    <mergeCell ref="E7:J7"/>
    <mergeCell ref="K7:Q7"/>
    <mergeCell ref="A3:Q3"/>
    <mergeCell ref="A4:Q4"/>
    <mergeCell ref="A5:Q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Maria Dolores Perez Caselles</cp:lastModifiedBy>
  <cp:lastPrinted>2021-11-19T11:28:43Z</cp:lastPrinted>
  <dcterms:created xsi:type="dcterms:W3CDTF">2007-03-30T09:59:06Z</dcterms:created>
  <dcterms:modified xsi:type="dcterms:W3CDTF">2023-02-09T07:36:47Z</dcterms:modified>
</cp:coreProperties>
</file>