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b\PRODUCCION\2023\2.EXPEDIENTES\S-02539-2023-L-Alquiler pantallas CCTT Elecciones\"/>
    </mc:Choice>
  </mc:AlternateContent>
  <xr:revisionPtr revIDLastSave="0" documentId="13_ncr:1_{DA0D6469-4FD8-482F-A7EE-D83041068760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ADJUDICADA'!$A$1:$H$22</definedName>
    <definedName name="_xlnm.Print_Area" localSheetId="1">valoración!$A$2:$Q$42</definedName>
  </definedNames>
  <calcPr calcId="191029"/>
</workbook>
</file>

<file path=xl/calcChain.xml><?xml version="1.0" encoding="utf-8"?>
<calcChain xmlns="http://schemas.openxmlformats.org/spreadsheetml/2006/main">
  <c r="C38" i="5" l="1"/>
  <c r="G37" i="6" l="1"/>
  <c r="G36" i="6"/>
  <c r="G35" i="6"/>
  <c r="G34" i="6"/>
  <c r="G33" i="6"/>
  <c r="G32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H37" i="6"/>
  <c r="H36" i="6"/>
  <c r="H35" i="6"/>
  <c r="H34" i="6"/>
  <c r="H33" i="6"/>
  <c r="H32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F22" i="6"/>
  <c r="F23" i="6"/>
  <c r="F24" i="6"/>
  <c r="F25" i="6"/>
  <c r="F26" i="6"/>
  <c r="F32" i="6"/>
  <c r="F33" i="6"/>
  <c r="F34" i="6"/>
  <c r="F35" i="6"/>
  <c r="F36" i="6"/>
  <c r="F37" i="6"/>
  <c r="F17" i="6"/>
  <c r="F18" i="6"/>
  <c r="F19" i="6"/>
  <c r="F20" i="6"/>
  <c r="F21" i="6"/>
  <c r="M22" i="5"/>
  <c r="F36" i="5"/>
  <c r="G36" i="5" s="1"/>
  <c r="F35" i="5"/>
  <c r="G35" i="5" s="1"/>
  <c r="F34" i="5"/>
  <c r="G34" i="5" s="1"/>
  <c r="F33" i="5"/>
  <c r="G33" i="5" s="1"/>
  <c r="F32" i="5"/>
  <c r="G32" i="5" s="1"/>
  <c r="F26" i="5"/>
  <c r="G26" i="5" s="1"/>
  <c r="F25" i="5"/>
  <c r="G25" i="5" s="1"/>
  <c r="F24" i="5"/>
  <c r="G24" i="5" s="1"/>
  <c r="F23" i="5"/>
  <c r="G23" i="5" s="1"/>
  <c r="F22" i="5"/>
  <c r="G22" i="5" s="1"/>
  <c r="P15" i="5"/>
  <c r="L15" i="5"/>
  <c r="F15" i="5"/>
  <c r="G15" i="5" s="1"/>
  <c r="I15" i="5"/>
  <c r="L26" i="5"/>
  <c r="L25" i="5"/>
  <c r="L24" i="5"/>
  <c r="L23" i="5"/>
  <c r="L22" i="5"/>
  <c r="M24" i="5" s="1"/>
  <c r="L36" i="5"/>
  <c r="L35" i="5"/>
  <c r="L34" i="5"/>
  <c r="L33" i="5"/>
  <c r="L32" i="5"/>
  <c r="M26" i="5" l="1"/>
  <c r="M25" i="5"/>
  <c r="M23" i="5"/>
  <c r="M36" i="5"/>
  <c r="M32" i="5"/>
  <c r="M34" i="5"/>
  <c r="M35" i="5"/>
  <c r="M33" i="5"/>
  <c r="J15" i="5"/>
  <c r="L27" i="5"/>
  <c r="L28" i="5"/>
  <c r="L29" i="5"/>
  <c r="L30" i="5"/>
  <c r="L31" i="5"/>
  <c r="L21" i="5"/>
  <c r="F21" i="5"/>
  <c r="G21" i="5" s="1"/>
  <c r="L20" i="5"/>
  <c r="F20" i="5"/>
  <c r="G20" i="5" s="1"/>
  <c r="L19" i="5"/>
  <c r="F19" i="5"/>
  <c r="G19" i="5" s="1"/>
  <c r="L16" i="5"/>
  <c r="F16" i="5"/>
  <c r="G16" i="5" s="1"/>
  <c r="L14" i="5"/>
  <c r="F14" i="5"/>
  <c r="G14" i="5" s="1"/>
  <c r="L13" i="5"/>
  <c r="F13" i="5"/>
  <c r="G13" i="5" s="1"/>
  <c r="L12" i="5"/>
  <c r="F12" i="5"/>
  <c r="G12" i="5" s="1"/>
  <c r="A4" i="6" l="1"/>
  <c r="A3" i="6"/>
  <c r="A2" i="6"/>
  <c r="L37" i="5" l="1"/>
  <c r="F37" i="5"/>
  <c r="G37" i="5" s="1"/>
  <c r="L18" i="5"/>
  <c r="F18" i="5"/>
  <c r="G18" i="5" s="1"/>
  <c r="L17" i="5"/>
  <c r="F17" i="5"/>
  <c r="G17" i="5" s="1"/>
  <c r="L11" i="5"/>
  <c r="F11" i="5"/>
  <c r="G11" i="5" s="1"/>
  <c r="L10" i="5"/>
  <c r="F10" i="5"/>
  <c r="G10" i="5" s="1"/>
  <c r="L9" i="5"/>
  <c r="M15" i="5" s="1"/>
  <c r="N15" i="5" s="1"/>
  <c r="Q15" i="5" s="1"/>
  <c r="F9" i="5"/>
  <c r="G9" i="5" s="1"/>
  <c r="N36" i="5" l="1"/>
  <c r="N34" i="5"/>
  <c r="N25" i="5"/>
  <c r="N26" i="5"/>
  <c r="N24" i="5"/>
  <c r="N33" i="5"/>
  <c r="N23" i="5"/>
  <c r="N22" i="5"/>
  <c r="N35" i="5"/>
  <c r="N32" i="5"/>
  <c r="I26" i="5"/>
  <c r="J26" i="5" s="1"/>
  <c r="I22" i="5"/>
  <c r="J22" i="5" s="1"/>
  <c r="I24" i="5"/>
  <c r="J24" i="5" s="1"/>
  <c r="P22" i="5"/>
  <c r="P25" i="5"/>
  <c r="P23" i="5"/>
  <c r="P24" i="5"/>
  <c r="I25" i="5"/>
  <c r="J25" i="5" s="1"/>
  <c r="P26" i="5"/>
  <c r="I23" i="5"/>
  <c r="J23" i="5" s="1"/>
  <c r="P17" i="5"/>
  <c r="I18" i="5"/>
  <c r="J18" i="5" s="1"/>
  <c r="I17" i="5"/>
  <c r="J17" i="5" s="1"/>
  <c r="I10" i="5"/>
  <c r="J10" i="5" s="1"/>
  <c r="P32" i="5"/>
  <c r="I36" i="5"/>
  <c r="J36" i="5" s="1"/>
  <c r="I34" i="5"/>
  <c r="J34" i="5" s="1"/>
  <c r="I32" i="5"/>
  <c r="J32" i="5" s="1"/>
  <c r="P35" i="5"/>
  <c r="P33" i="5"/>
  <c r="I35" i="5"/>
  <c r="J35" i="5" s="1"/>
  <c r="I33" i="5"/>
  <c r="J33" i="5" s="1"/>
  <c r="P36" i="5"/>
  <c r="P34" i="5"/>
  <c r="I31" i="5"/>
  <c r="J31" i="5" s="1"/>
  <c r="I30" i="5"/>
  <c r="J30" i="5" s="1"/>
  <c r="P28" i="5"/>
  <c r="I29" i="5"/>
  <c r="J29" i="5" s="1"/>
  <c r="I27" i="5"/>
  <c r="J27" i="5" s="1"/>
  <c r="P31" i="5"/>
  <c r="P30" i="5"/>
  <c r="P27" i="5"/>
  <c r="I28" i="5"/>
  <c r="J28" i="5" s="1"/>
  <c r="P29" i="5"/>
  <c r="M10" i="5"/>
  <c r="N10" i="5" s="1"/>
  <c r="P21" i="5"/>
  <c r="P19" i="5"/>
  <c r="I21" i="5"/>
  <c r="J21" i="5" s="1"/>
  <c r="I19" i="5"/>
  <c r="J19" i="5" s="1"/>
  <c r="P20" i="5"/>
  <c r="I20" i="5"/>
  <c r="J20" i="5" s="1"/>
  <c r="M18" i="5"/>
  <c r="N18" i="5" s="1"/>
  <c r="M19" i="5"/>
  <c r="N19" i="5" s="1"/>
  <c r="M20" i="5"/>
  <c r="N20" i="5" s="1"/>
  <c r="M21" i="5"/>
  <c r="N21" i="5" s="1"/>
  <c r="M37" i="5"/>
  <c r="N37" i="5" s="1"/>
  <c r="P18" i="5"/>
  <c r="I37" i="5"/>
  <c r="J37" i="5" s="1"/>
  <c r="P10" i="5"/>
  <c r="M17" i="5"/>
  <c r="N17" i="5" s="1"/>
  <c r="P37" i="5"/>
  <c r="I9" i="5"/>
  <c r="J9" i="5" s="1"/>
  <c r="I11" i="5"/>
  <c r="J11" i="5" s="1"/>
  <c r="M11" i="5"/>
  <c r="N11" i="5" s="1"/>
  <c r="M12" i="5"/>
  <c r="N12" i="5" s="1"/>
  <c r="M16" i="5"/>
  <c r="N16" i="5" s="1"/>
  <c r="M14" i="5"/>
  <c r="N14" i="5" s="1"/>
  <c r="M13" i="5"/>
  <c r="N13" i="5" s="1"/>
  <c r="P13" i="5"/>
  <c r="I16" i="5"/>
  <c r="J16" i="5" s="1"/>
  <c r="I13" i="5"/>
  <c r="J13" i="5" s="1"/>
  <c r="P14" i="5"/>
  <c r="P12" i="5"/>
  <c r="I14" i="5"/>
  <c r="J14" i="5" s="1"/>
  <c r="I12" i="5"/>
  <c r="J12" i="5" s="1"/>
  <c r="P9" i="5"/>
  <c r="P11" i="5"/>
  <c r="M9" i="5"/>
  <c r="N9" i="5" s="1"/>
  <c r="Q25" i="5" l="1"/>
  <c r="Q32" i="5"/>
  <c r="Q28" i="5"/>
  <c r="Q35" i="5"/>
  <c r="Q29" i="5"/>
  <c r="Q34" i="5"/>
  <c r="Q31" i="5"/>
  <c r="Q30" i="5"/>
  <c r="Q23" i="5"/>
  <c r="Q27" i="5"/>
  <c r="Q36" i="5"/>
  <c r="Q22" i="5"/>
  <c r="Q24" i="5"/>
  <c r="Q33" i="5"/>
  <c r="Q26" i="5"/>
  <c r="Q10" i="5"/>
  <c r="Q17" i="5"/>
  <c r="Q19" i="5"/>
  <c r="Q20" i="5"/>
  <c r="Q21" i="5"/>
  <c r="Q14" i="5"/>
  <c r="Q37" i="5"/>
  <c r="Q13" i="5"/>
  <c r="Q9" i="5"/>
  <c r="Q11" i="5"/>
  <c r="Q18" i="5"/>
  <c r="J38" i="5"/>
  <c r="Q12" i="5"/>
  <c r="Q38" i="5" l="1"/>
</calcChain>
</file>

<file path=xl/sharedStrings.xml><?xml version="1.0" encoding="utf-8"?>
<sst xmlns="http://schemas.openxmlformats.org/spreadsheetml/2006/main" count="110" uniqueCount="40">
  <si>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</si>
  <si>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</si>
  <si>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</si>
  <si>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</si>
  <si>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</si>
  <si>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</si>
  <si>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</si>
  <si>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</si>
  <si>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</si>
  <si>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</si>
  <si>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</si>
  <si>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</si>
  <si>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</si>
  <si>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</si>
  <si>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</si>
  <si>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</si>
  <si>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</si>
  <si>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</si>
  <si>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%  Ahorro s/ licitación</t>
  </si>
  <si>
    <t>PROPUESTA DE ADJUDICACIÓN DEL EXPEDIENTE S-02539-2023</t>
  </si>
  <si>
    <t>"Pantallas - Decorado CC.TT. Elecciones 2023"</t>
  </si>
  <si>
    <t>LOTE 1: Barcelona</t>
  </si>
  <si>
    <t>LOTE 2: Valencia</t>
  </si>
  <si>
    <t>LOTE 3: Sevilla</t>
  </si>
  <si>
    <t>LOTE 4: Toledo</t>
  </si>
  <si>
    <t>LOTE 5: Murcia</t>
  </si>
  <si>
    <t>LOTE 6: Canarias</t>
  </si>
  <si>
    <t>Madrid, a 27 de abril 2027</t>
  </si>
  <si>
    <t xml:space="preserve">Valor estimado             </t>
  </si>
  <si>
    <r>
      <t>Importe Oferta</t>
    </r>
    <r>
      <rPr>
        <b/>
        <i/>
        <sz val="8"/>
        <rFont val="Tahoma"/>
        <family val="2"/>
      </rPr>
      <t xml:space="preserve"> </t>
    </r>
  </si>
  <si>
    <t>ILUMINATE</t>
  </si>
  <si>
    <t>SONO</t>
  </si>
  <si>
    <t>LASER AUDIOV</t>
  </si>
  <si>
    <t>VISUALMAX</t>
  </si>
  <si>
    <t>PROD.MULTIPLES</t>
  </si>
  <si>
    <t>CREATIVE TECH.</t>
  </si>
  <si>
    <t>BLACKFISH</t>
  </si>
  <si>
    <t>INTRO AUDIOV.</t>
  </si>
  <si>
    <t>Alternativa 2: oferta conjunta "PROD. MULTIPLES" por  CINCO lotes (15% de descuento)</t>
  </si>
  <si>
    <t>DESISTIDO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</si>
</sst>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  <numFmt numFmtId="167" formatCode="#,##0.00\ _€"/>
  </numFmts>
  <fonts count="14" x14ac:knownFonts="1">
    <font>
      <sz val="10"/>
      <name val="Arial"/>
    </font>
    <font>
      <sz val="8"/>
      <name val="Tahoma"/>
      <family val="2"/>
    </font>
    <font>
      <sz val="10"/>
      <name val="Arial"/>
      <family val="2"/>
    </font>
    <font>
      <sz val="10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sz val="8"/>
      <name val="Arial"/>
      <family val="2"/>
    </font>
    <font>
      <b/>
      <sz val="8"/>
      <color rgb="FFFF0000"/>
      <name val="Tahoma"/>
      <family val="2"/>
    </font>
    <font>
      <b/>
      <sz val="8"/>
      <name val="Tahoma"/>
      <family val="2"/>
    </font>
    <font>
      <b/>
      <sz val="8"/>
      <color rgb="FFFF0000"/>
      <name val="Arial"/>
      <family val="2"/>
    </font>
    <font>
      <b/>
      <u/>
      <sz val="8"/>
      <color theme="9" tint="-0.249977111117893"/>
      <name val="Tahoma"/>
      <family val="2"/>
    </font>
    <font>
      <b/>
      <u/>
      <sz val="8"/>
      <name val="Bookman Old Style"/>
      <family val="1"/>
    </font>
    <font>
      <b/>
      <i/>
      <sz val="8"/>
      <name val="Tahoma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78">
    <xf numFmtId="0" fontId="0" fillId="0" borderId="0" xfId="0"/>
    <xf numFmtId="0" fontId="0" fillId="5" borderId="0" xfId="0" applyFill="1"/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/>
    <xf numFmtId="0" fontId="7" fillId="0" borderId="0" xfId="0" applyFont="1" applyFill="1" applyBorder="1"/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right" indent="1"/>
    </xf>
    <xf numFmtId="0" fontId="9" fillId="0" borderId="0" xfId="0" applyFont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7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166" fontId="1" fillId="0" borderId="12" xfId="0" applyNumberFormat="1" applyFont="1" applyFill="1" applyBorder="1" applyAlignment="1">
      <alignment horizontal="center" vertical="center"/>
    </xf>
    <xf numFmtId="4" fontId="1" fillId="0" borderId="13" xfId="0" applyNumberFormat="1" applyFont="1" applyFill="1" applyBorder="1" applyAlignment="1">
      <alignment horizontal="center" vertical="center"/>
    </xf>
    <xf numFmtId="166" fontId="1" fillId="0" borderId="11" xfId="0" applyNumberFormat="1" applyFont="1" applyFill="1" applyBorder="1" applyAlignment="1">
      <alignment horizontal="right" vertical="center" indent="1"/>
    </xf>
    <xf numFmtId="4" fontId="1" fillId="0" borderId="12" xfId="0" applyNumberFormat="1" applyFont="1" applyFill="1" applyBorder="1" applyAlignment="1">
      <alignment horizontal="right" vertical="center" indent="1"/>
    </xf>
    <xf numFmtId="165" fontId="1" fillId="0" borderId="11" xfId="2" applyNumberFormat="1" applyFont="1" applyFill="1" applyBorder="1" applyAlignment="1">
      <alignment horizontal="center" vertical="center"/>
    </xf>
    <xf numFmtId="10" fontId="1" fillId="0" borderId="12" xfId="0" applyNumberFormat="1" applyFont="1" applyFill="1" applyBorder="1" applyAlignment="1">
      <alignment horizontal="center" vertical="center"/>
    </xf>
    <xf numFmtId="164" fontId="1" fillId="0" borderId="13" xfId="2" applyFont="1" applyFill="1" applyBorder="1" applyAlignment="1">
      <alignment horizontal="center" vertical="center"/>
    </xf>
    <xf numFmtId="9" fontId="1" fillId="0" borderId="11" xfId="3" applyFont="1" applyFill="1" applyBorder="1" applyAlignment="1">
      <alignment horizontal="center" vertical="center"/>
    </xf>
    <xf numFmtId="4" fontId="1" fillId="4" borderId="12" xfId="0" applyNumberFormat="1" applyFont="1" applyFill="1" applyBorder="1" applyAlignment="1">
      <alignment horizontal="right" vertical="center" indent="1"/>
    </xf>
    <xf numFmtId="4" fontId="8" fillId="4" borderId="12" xfId="0" applyNumberFormat="1" applyFont="1" applyFill="1" applyBorder="1" applyAlignment="1">
      <alignment horizontal="right" vertical="center" indent="1"/>
    </xf>
    <xf numFmtId="165" fontId="1" fillId="0" borderId="12" xfId="2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vertical="center" wrapText="1"/>
    </xf>
    <xf numFmtId="4" fontId="1" fillId="0" borderId="14" xfId="0" applyNumberFormat="1" applyFont="1" applyFill="1" applyBorder="1" applyAlignment="1">
      <alignment horizontal="center" vertical="center"/>
    </xf>
    <xf numFmtId="165" fontId="1" fillId="0" borderId="7" xfId="2" applyNumberFormat="1" applyFont="1" applyFill="1" applyBorder="1" applyAlignment="1">
      <alignment horizontal="center" vertical="center"/>
    </xf>
    <xf numFmtId="10" fontId="1" fillId="0" borderId="2" xfId="0" applyNumberFormat="1" applyFont="1" applyFill="1" applyBorder="1" applyAlignment="1">
      <alignment horizontal="center" vertical="center"/>
    </xf>
    <xf numFmtId="164" fontId="1" fillId="0" borderId="14" xfId="2" applyFont="1" applyFill="1" applyBorder="1" applyAlignment="1">
      <alignment horizontal="center" vertical="center"/>
    </xf>
    <xf numFmtId="9" fontId="1" fillId="0" borderId="7" xfId="3" applyFont="1" applyFill="1" applyBorder="1" applyAlignment="1">
      <alignment horizontal="center" vertical="center"/>
    </xf>
    <xf numFmtId="166" fontId="1" fillId="0" borderId="2" xfId="0" applyNumberFormat="1" applyFont="1" applyFill="1" applyBorder="1" applyAlignment="1">
      <alignment horizontal="right" vertical="center" indent="1"/>
    </xf>
    <xf numFmtId="4" fontId="1" fillId="0" borderId="2" xfId="0" applyNumberFormat="1" applyFont="1" applyFill="1" applyBorder="1" applyAlignment="1">
      <alignment horizontal="right" vertical="center" indent="1"/>
    </xf>
    <xf numFmtId="0" fontId="1" fillId="0" borderId="2" xfId="0" applyFont="1" applyFill="1" applyBorder="1"/>
    <xf numFmtId="4" fontId="1" fillId="0" borderId="20" xfId="0" applyNumberFormat="1" applyFont="1" applyFill="1" applyBorder="1" applyAlignment="1">
      <alignment horizontal="center" vertical="center"/>
    </xf>
    <xf numFmtId="166" fontId="1" fillId="0" borderId="18" xfId="0" applyNumberFormat="1" applyFont="1" applyFill="1" applyBorder="1" applyAlignment="1">
      <alignment horizontal="right" vertical="center" indent="1"/>
    </xf>
    <xf numFmtId="4" fontId="1" fillId="0" borderId="19" xfId="0" applyNumberFormat="1" applyFont="1" applyFill="1" applyBorder="1" applyAlignment="1">
      <alignment horizontal="right" vertical="center" indent="1"/>
    </xf>
    <xf numFmtId="166" fontId="1" fillId="0" borderId="27" xfId="0" applyNumberFormat="1" applyFont="1" applyFill="1" applyBorder="1" applyAlignment="1">
      <alignment horizontal="right" vertical="center" indent="1"/>
    </xf>
    <xf numFmtId="165" fontId="1" fillId="0" borderId="18" xfId="2" applyNumberFormat="1" applyFont="1" applyFill="1" applyBorder="1" applyAlignment="1">
      <alignment horizontal="center" vertical="center"/>
    </xf>
    <xf numFmtId="10" fontId="1" fillId="0" borderId="19" xfId="0" applyNumberFormat="1" applyFont="1" applyFill="1" applyBorder="1" applyAlignment="1">
      <alignment horizontal="center" vertical="center"/>
    </xf>
    <xf numFmtId="164" fontId="1" fillId="0" borderId="20" xfId="2" applyFont="1" applyFill="1" applyBorder="1" applyAlignment="1">
      <alignment horizontal="center" vertical="center"/>
    </xf>
    <xf numFmtId="9" fontId="1" fillId="0" borderId="18" xfId="3" applyFont="1" applyFill="1" applyBorder="1" applyAlignment="1">
      <alignment horizontal="center" vertical="center"/>
    </xf>
    <xf numFmtId="166" fontId="1" fillId="0" borderId="19" xfId="0" applyNumberFormat="1" applyFont="1" applyFill="1" applyBorder="1" applyAlignment="1">
      <alignment horizontal="right" vertical="center" indent="1"/>
    </xf>
    <xf numFmtId="0" fontId="1" fillId="0" borderId="19" xfId="0" applyFont="1" applyFill="1" applyBorder="1"/>
    <xf numFmtId="0" fontId="8" fillId="3" borderId="3" xfId="0" applyFont="1" applyFill="1" applyBorder="1" applyAlignment="1">
      <alignment vertical="center" wrapText="1"/>
    </xf>
    <xf numFmtId="4" fontId="1" fillId="0" borderId="17" xfId="0" applyNumberFormat="1" applyFont="1" applyFill="1" applyBorder="1" applyAlignment="1">
      <alignment horizontal="center" vertical="center"/>
    </xf>
    <xf numFmtId="165" fontId="1" fillId="0" borderId="15" xfId="2" applyNumberFormat="1" applyFont="1" applyFill="1" applyBorder="1" applyAlignment="1">
      <alignment horizontal="center" vertical="center"/>
    </xf>
    <xf numFmtId="10" fontId="1" fillId="0" borderId="16" xfId="0" applyNumberFormat="1" applyFont="1" applyFill="1" applyBorder="1" applyAlignment="1">
      <alignment horizontal="center" vertical="center"/>
    </xf>
    <xf numFmtId="164" fontId="1" fillId="0" borderId="17" xfId="2" applyFont="1" applyFill="1" applyBorder="1" applyAlignment="1">
      <alignment horizontal="center" vertical="center"/>
    </xf>
    <xf numFmtId="9" fontId="1" fillId="0" borderId="15" xfId="3" applyFont="1" applyFill="1" applyBorder="1" applyAlignment="1">
      <alignment horizontal="center" vertical="center"/>
    </xf>
    <xf numFmtId="0" fontId="1" fillId="0" borderId="16" xfId="0" applyFont="1" applyFill="1" applyBorder="1"/>
    <xf numFmtId="166" fontId="1" fillId="0" borderId="12" xfId="0" applyNumberFormat="1" applyFont="1" applyFill="1" applyBorder="1" applyAlignment="1">
      <alignment horizontal="right" vertical="center" indent="1"/>
    </xf>
    <xf numFmtId="0" fontId="1" fillId="0" borderId="12" xfId="0" applyFont="1" applyFill="1" applyBorder="1"/>
    <xf numFmtId="166" fontId="1" fillId="0" borderId="7" xfId="0" applyNumberFormat="1" applyFont="1" applyFill="1" applyBorder="1" applyAlignment="1">
      <alignment horizontal="right" vertical="center" indent="1"/>
    </xf>
    <xf numFmtId="166" fontId="1" fillId="4" borderId="15" xfId="0" applyNumberFormat="1" applyFont="1" applyFill="1" applyBorder="1" applyAlignment="1">
      <alignment horizontal="right" vertical="center" indent="1"/>
    </xf>
    <xf numFmtId="4" fontId="1" fillId="4" borderId="16" xfId="0" applyNumberFormat="1" applyFont="1" applyFill="1" applyBorder="1" applyAlignment="1">
      <alignment horizontal="right" vertical="center" indent="1"/>
    </xf>
    <xf numFmtId="4" fontId="8" fillId="4" borderId="16" xfId="0" applyNumberFormat="1" applyFont="1" applyFill="1" applyBorder="1" applyAlignment="1">
      <alignment horizontal="right" vertical="center" indent="1"/>
    </xf>
    <xf numFmtId="165" fontId="1" fillId="0" borderId="16" xfId="2" applyNumberFormat="1" applyFont="1" applyFill="1" applyBorder="1" applyAlignment="1">
      <alignment horizontal="center" vertical="center"/>
    </xf>
    <xf numFmtId="4" fontId="1" fillId="0" borderId="13" xfId="0" applyNumberFormat="1" applyFont="1" applyFill="1" applyBorder="1" applyAlignment="1">
      <alignment horizontal="right" vertical="center" indent="1"/>
    </xf>
    <xf numFmtId="0" fontId="8" fillId="0" borderId="25" xfId="0" applyNumberFormat="1" applyFont="1" applyFill="1" applyBorder="1" applyAlignment="1">
      <alignment horizontal="left" vertical="top" wrapText="1"/>
    </xf>
    <xf numFmtId="164" fontId="1" fillId="0" borderId="26" xfId="2" applyFont="1" applyFill="1" applyBorder="1" applyAlignment="1">
      <alignment horizontal="center" vertical="center"/>
    </xf>
    <xf numFmtId="0" fontId="1" fillId="0" borderId="6" xfId="0" applyFont="1" applyBorder="1"/>
    <xf numFmtId="4" fontId="1" fillId="0" borderId="28" xfId="0" applyNumberFormat="1" applyFont="1" applyFill="1" applyBorder="1" applyAlignment="1">
      <alignment horizontal="right" vertical="center" indent="1"/>
    </xf>
    <xf numFmtId="0" fontId="1" fillId="0" borderId="11" xfId="0" applyNumberFormat="1" applyFont="1" applyFill="1" applyBorder="1" applyAlignment="1">
      <alignment horizontal="left" vertical="center" wrapText="1"/>
    </xf>
    <xf numFmtId="0" fontId="1" fillId="0" borderId="7" xfId="0" applyNumberFormat="1" applyFont="1" applyFill="1" applyBorder="1" applyAlignment="1">
      <alignment horizontal="left" vertical="center" wrapText="1"/>
    </xf>
    <xf numFmtId="0" fontId="1" fillId="0" borderId="18" xfId="0" applyNumberFormat="1" applyFont="1" applyFill="1" applyBorder="1" applyAlignment="1">
      <alignment horizontal="left" vertical="center" wrapText="1"/>
    </xf>
    <xf numFmtId="0" fontId="1" fillId="0" borderId="15" xfId="0" applyNumberFormat="1" applyFont="1" applyFill="1" applyBorder="1" applyAlignment="1">
      <alignment horizontal="left" vertical="center" wrapText="1"/>
    </xf>
    <xf numFmtId="166" fontId="1" fillId="5" borderId="7" xfId="0" applyNumberFormat="1" applyFont="1" applyFill="1" applyBorder="1" applyAlignment="1">
      <alignment horizontal="right" vertical="center" indent="1"/>
    </xf>
    <xf numFmtId="4" fontId="1" fillId="5" borderId="2" xfId="0" applyNumberFormat="1" applyFont="1" applyFill="1" applyBorder="1" applyAlignment="1">
      <alignment horizontal="right" vertical="center" indent="1"/>
    </xf>
    <xf numFmtId="166" fontId="1" fillId="0" borderId="29" xfId="0" applyNumberFormat="1" applyFont="1" applyFill="1" applyBorder="1" applyAlignment="1">
      <alignment horizontal="right" vertical="center" indent="1"/>
    </xf>
    <xf numFmtId="4" fontId="1" fillId="5" borderId="14" xfId="0" applyNumberFormat="1" applyFont="1" applyFill="1" applyBorder="1" applyAlignment="1">
      <alignment horizontal="right" vertical="center" indent="1"/>
    </xf>
    <xf numFmtId="4" fontId="1" fillId="0" borderId="30" xfId="0" applyNumberFormat="1" applyFont="1" applyFill="1" applyBorder="1" applyAlignment="1">
      <alignment horizontal="right" vertical="center" indent="1"/>
    </xf>
    <xf numFmtId="166" fontId="1" fillId="4" borderId="21" xfId="0" applyNumberFormat="1" applyFont="1" applyFill="1" applyBorder="1" applyAlignment="1">
      <alignment vertical="center"/>
    </xf>
    <xf numFmtId="166" fontId="1" fillId="5" borderId="15" xfId="0" applyNumberFormat="1" applyFont="1" applyFill="1" applyBorder="1" applyAlignment="1">
      <alignment horizontal="right" vertical="center" indent="1"/>
    </xf>
    <xf numFmtId="4" fontId="1" fillId="5" borderId="16" xfId="0" applyNumberFormat="1" applyFont="1" applyFill="1" applyBorder="1" applyAlignment="1">
      <alignment horizontal="right" vertical="center" indent="1"/>
    </xf>
    <xf numFmtId="166" fontId="1" fillId="4" borderId="18" xfId="0" applyNumberFormat="1" applyFont="1" applyFill="1" applyBorder="1" applyAlignment="1">
      <alignment horizontal="right" vertical="center" indent="1"/>
    </xf>
    <xf numFmtId="4" fontId="1" fillId="4" borderId="19" xfId="0" applyNumberFormat="1" applyFont="1" applyFill="1" applyBorder="1" applyAlignment="1">
      <alignment horizontal="right" vertical="center" indent="1"/>
    </xf>
    <xf numFmtId="0" fontId="8" fillId="0" borderId="3" xfId="0" applyNumberFormat="1" applyFont="1" applyFill="1" applyBorder="1" applyAlignment="1">
      <alignment horizontal="right" vertical="center" wrapText="1"/>
    </xf>
    <xf numFmtId="166" fontId="13" fillId="0" borderId="3" xfId="0" applyNumberFormat="1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vertical="center" wrapText="1"/>
    </xf>
    <xf numFmtId="0" fontId="1" fillId="0" borderId="8" xfId="0" applyNumberFormat="1" applyFont="1" applyFill="1" applyBorder="1" applyAlignment="1">
      <alignment horizontal="left" vertical="center" wrapText="1"/>
    </xf>
    <xf numFmtId="166" fontId="1" fillId="0" borderId="9" xfId="0" applyNumberFormat="1" applyFont="1" applyFill="1" applyBorder="1" applyAlignment="1">
      <alignment horizontal="center" vertical="center"/>
    </xf>
    <xf numFmtId="4" fontId="1" fillId="0" borderId="10" xfId="0" applyNumberFormat="1" applyFont="1" applyFill="1" applyBorder="1" applyAlignment="1">
      <alignment horizontal="center" vertical="center"/>
    </xf>
    <xf numFmtId="4" fontId="1" fillId="0" borderId="9" xfId="0" applyNumberFormat="1" applyFont="1" applyFill="1" applyBorder="1" applyAlignment="1">
      <alignment horizontal="right" vertical="center" indent="1"/>
    </xf>
    <xf numFmtId="165" fontId="1" fillId="0" borderId="8" xfId="2" applyNumberFormat="1" applyFont="1" applyFill="1" applyBorder="1" applyAlignment="1">
      <alignment horizontal="center" vertical="center"/>
    </xf>
    <xf numFmtId="10" fontId="1" fillId="0" borderId="9" xfId="0" applyNumberFormat="1" applyFont="1" applyFill="1" applyBorder="1" applyAlignment="1">
      <alignment horizontal="center" vertical="center"/>
    </xf>
    <xf numFmtId="164" fontId="1" fillId="0" borderId="10" xfId="2" applyFont="1" applyFill="1" applyBorder="1" applyAlignment="1">
      <alignment horizontal="center" vertical="center"/>
    </xf>
    <xf numFmtId="9" fontId="1" fillId="0" borderId="8" xfId="3" applyFont="1" applyFill="1" applyBorder="1" applyAlignment="1">
      <alignment horizontal="center" vertical="center"/>
    </xf>
    <xf numFmtId="166" fontId="1" fillId="0" borderId="9" xfId="0" applyNumberFormat="1" applyFont="1" applyFill="1" applyBorder="1" applyAlignment="1">
      <alignment horizontal="right" vertical="center" indent="1"/>
    </xf>
    <xf numFmtId="0" fontId="1" fillId="0" borderId="9" xfId="0" applyFont="1" applyFill="1" applyBorder="1"/>
    <xf numFmtId="166" fontId="1" fillId="4" borderId="11" xfId="0" applyNumberFormat="1" applyFont="1" applyFill="1" applyBorder="1" applyAlignment="1">
      <alignment horizontal="right" vertical="center" indent="1"/>
    </xf>
    <xf numFmtId="167" fontId="1" fillId="4" borderId="16" xfId="0" applyNumberFormat="1" applyFont="1" applyFill="1" applyBorder="1" applyAlignment="1">
      <alignment vertical="center"/>
    </xf>
    <xf numFmtId="167" fontId="8" fillId="4" borderId="31" xfId="0" applyNumberFormat="1" applyFont="1" applyFill="1" applyBorder="1" applyAlignment="1">
      <alignment vertical="center"/>
    </xf>
    <xf numFmtId="4" fontId="8" fillId="4" borderId="19" xfId="0" applyNumberFormat="1" applyFont="1" applyFill="1" applyBorder="1" applyAlignment="1">
      <alignment horizontal="right" vertical="center" indent="1"/>
    </xf>
    <xf numFmtId="166" fontId="1" fillId="5" borderId="12" xfId="0" applyNumberFormat="1" applyFont="1" applyFill="1" applyBorder="1" applyAlignment="1">
      <alignment horizontal="right" vertical="center" indent="1"/>
    </xf>
    <xf numFmtId="4" fontId="1" fillId="5" borderId="12" xfId="0" applyNumberFormat="1" applyFont="1" applyFill="1" applyBorder="1" applyAlignment="1">
      <alignment horizontal="right" vertical="center" indent="1"/>
    </xf>
    <xf numFmtId="166" fontId="1" fillId="5" borderId="16" xfId="0" applyNumberFormat="1" applyFont="1" applyFill="1" applyBorder="1" applyAlignment="1">
      <alignment horizontal="right" vertical="center" indent="1"/>
    </xf>
    <xf numFmtId="166" fontId="1" fillId="4" borderId="19" xfId="0" applyNumberFormat="1" applyFont="1" applyFill="1" applyBorder="1" applyAlignment="1">
      <alignment horizontal="right" vertical="center" indent="1"/>
    </xf>
    <xf numFmtId="166" fontId="1" fillId="4" borderId="8" xfId="0" applyNumberFormat="1" applyFont="1" applyFill="1" applyBorder="1" applyAlignment="1">
      <alignment horizontal="right" vertical="center" indent="1"/>
    </xf>
    <xf numFmtId="4" fontId="1" fillId="4" borderId="9" xfId="0" applyNumberFormat="1" applyFont="1" applyFill="1" applyBorder="1" applyAlignment="1">
      <alignment horizontal="right" vertical="center" indent="1"/>
    </xf>
    <xf numFmtId="4" fontId="8" fillId="4" borderId="10" xfId="0" applyNumberFormat="1" applyFont="1" applyFill="1" applyBorder="1" applyAlignment="1">
      <alignment horizontal="right" vertical="center" indent="1"/>
    </xf>
    <xf numFmtId="166" fontId="1" fillId="5" borderId="2" xfId="0" applyNumberFormat="1" applyFont="1" applyFill="1" applyBorder="1" applyAlignment="1">
      <alignment horizontal="right" vertical="center" indent="1"/>
    </xf>
    <xf numFmtId="167" fontId="1" fillId="5" borderId="2" xfId="0" applyNumberFormat="1" applyFont="1" applyFill="1" applyBorder="1" applyAlignment="1">
      <alignment horizontal="right" vertical="center" indent="1"/>
    </xf>
    <xf numFmtId="167" fontId="1" fillId="5" borderId="12" xfId="0" applyNumberFormat="1" applyFont="1" applyFill="1" applyBorder="1" applyAlignment="1">
      <alignment horizontal="right" vertical="center" indent="1"/>
    </xf>
    <xf numFmtId="0" fontId="1" fillId="5" borderId="11" xfId="0" applyNumberFormat="1" applyFont="1" applyFill="1" applyBorder="1" applyAlignment="1">
      <alignment horizontal="left" vertical="center" wrapText="1"/>
    </xf>
    <xf numFmtId="166" fontId="1" fillId="5" borderId="12" xfId="0" applyNumberFormat="1" applyFont="1" applyFill="1" applyBorder="1" applyAlignment="1">
      <alignment horizontal="center" vertical="center"/>
    </xf>
    <xf numFmtId="4" fontId="1" fillId="5" borderId="13" xfId="0" applyNumberFormat="1" applyFont="1" applyFill="1" applyBorder="1" applyAlignment="1">
      <alignment horizontal="center" vertical="center"/>
    </xf>
    <xf numFmtId="0" fontId="1" fillId="5" borderId="7" xfId="0" applyNumberFormat="1" applyFont="1" applyFill="1" applyBorder="1" applyAlignment="1">
      <alignment horizontal="left" vertical="center" wrapText="1"/>
    </xf>
    <xf numFmtId="167" fontId="1" fillId="5" borderId="16" xfId="0" applyNumberFormat="1" applyFont="1" applyFill="1" applyBorder="1" applyAlignment="1">
      <alignment horizontal="right" vertical="center" indent="1"/>
    </xf>
    <xf numFmtId="0" fontId="1" fillId="5" borderId="15" xfId="0" applyNumberFormat="1" applyFont="1" applyFill="1" applyBorder="1" applyAlignment="1">
      <alignment horizontal="left" vertical="center" wrapText="1"/>
    </xf>
    <xf numFmtId="0" fontId="8" fillId="3" borderId="32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8" fillId="3" borderId="34" xfId="0" applyFont="1" applyFill="1" applyBorder="1" applyAlignment="1">
      <alignment vertical="center" wrapText="1"/>
    </xf>
    <xf numFmtId="0" fontId="8" fillId="3" borderId="4" xfId="0" applyFont="1" applyFill="1" applyBorder="1" applyAlignment="1">
      <alignment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 wrapText="1"/>
    </xf>
    <xf numFmtId="166" fontId="1" fillId="5" borderId="2" xfId="0" applyNumberFormat="1" applyFont="1" applyFill="1" applyBorder="1" applyAlignment="1">
      <alignment horizontal="center" vertical="center"/>
    </xf>
    <xf numFmtId="4" fontId="1" fillId="5" borderId="2" xfId="0" applyNumberFormat="1" applyFont="1" applyFill="1" applyBorder="1" applyAlignment="1">
      <alignment horizontal="center" vertical="center"/>
    </xf>
    <xf numFmtId="4" fontId="1" fillId="5" borderId="12" xfId="0" applyNumberFormat="1" applyFont="1" applyFill="1" applyBorder="1" applyAlignment="1">
      <alignment horizontal="center" vertical="center"/>
    </xf>
    <xf numFmtId="9" fontId="1" fillId="5" borderId="14" xfId="3" applyFont="1" applyFill="1" applyBorder="1" applyAlignment="1">
      <alignment horizontal="center" vertical="center"/>
    </xf>
    <xf numFmtId="166" fontId="1" fillId="5" borderId="16" xfId="0" applyNumberFormat="1" applyFont="1" applyFill="1" applyBorder="1" applyAlignment="1">
      <alignment horizontal="center" vertical="center"/>
    </xf>
    <xf numFmtId="4" fontId="1" fillId="5" borderId="16" xfId="0" applyNumberFormat="1" applyFont="1" applyFill="1" applyBorder="1" applyAlignment="1">
      <alignment horizontal="center" vertical="center"/>
    </xf>
    <xf numFmtId="9" fontId="1" fillId="5" borderId="17" xfId="3" applyFont="1" applyFill="1" applyBorder="1" applyAlignment="1">
      <alignment horizontal="center" vertical="center"/>
    </xf>
    <xf numFmtId="9" fontId="1" fillId="5" borderId="13" xfId="3" applyFont="1" applyFill="1" applyBorder="1" applyAlignment="1">
      <alignment horizontal="center" vertical="center"/>
    </xf>
    <xf numFmtId="0" fontId="8" fillId="4" borderId="15" xfId="0" applyNumberFormat="1" applyFont="1" applyFill="1" applyBorder="1" applyAlignment="1">
      <alignment horizontal="left" vertical="center" wrapText="1"/>
    </xf>
    <xf numFmtId="166" fontId="8" fillId="4" borderId="16" xfId="0" applyNumberFormat="1" applyFont="1" applyFill="1" applyBorder="1" applyAlignment="1">
      <alignment horizontal="center" vertical="center"/>
    </xf>
    <xf numFmtId="4" fontId="8" fillId="4" borderId="16" xfId="0" applyNumberFormat="1" applyFont="1" applyFill="1" applyBorder="1" applyAlignment="1">
      <alignment horizontal="center" vertical="center"/>
    </xf>
    <xf numFmtId="166" fontId="8" fillId="4" borderId="16" xfId="0" applyNumberFormat="1" applyFont="1" applyFill="1" applyBorder="1" applyAlignment="1">
      <alignment vertical="center"/>
    </xf>
    <xf numFmtId="167" fontId="8" fillId="4" borderId="16" xfId="0" applyNumberFormat="1" applyFont="1" applyFill="1" applyBorder="1" applyAlignment="1">
      <alignment horizontal="right" vertical="center" indent="1"/>
    </xf>
    <xf numFmtId="9" fontId="8" fillId="4" borderId="17" xfId="3" applyFont="1" applyFill="1" applyBorder="1" applyAlignment="1">
      <alignment horizontal="center" vertical="center"/>
    </xf>
    <xf numFmtId="166" fontId="8" fillId="4" borderId="16" xfId="0" applyNumberFormat="1" applyFont="1" applyFill="1" applyBorder="1" applyAlignment="1">
      <alignment horizontal="right" vertical="center" indent="1"/>
    </xf>
    <xf numFmtId="0" fontId="8" fillId="4" borderId="11" xfId="0" applyNumberFormat="1" applyFont="1" applyFill="1" applyBorder="1" applyAlignment="1">
      <alignment horizontal="left" vertical="center" wrapText="1"/>
    </xf>
    <xf numFmtId="166" fontId="8" fillId="4" borderId="12" xfId="0" applyNumberFormat="1" applyFont="1" applyFill="1" applyBorder="1" applyAlignment="1">
      <alignment horizontal="center" vertical="center"/>
    </xf>
    <xf numFmtId="4" fontId="8" fillId="4" borderId="12" xfId="0" applyNumberFormat="1" applyFont="1" applyFill="1" applyBorder="1" applyAlignment="1">
      <alignment horizontal="center" vertical="center"/>
    </xf>
    <xf numFmtId="166" fontId="8" fillId="4" borderId="12" xfId="0" applyNumberFormat="1" applyFont="1" applyFill="1" applyBorder="1" applyAlignment="1">
      <alignment horizontal="right" vertical="center" indent="1"/>
    </xf>
    <xf numFmtId="167" fontId="8" fillId="4" borderId="12" xfId="0" applyNumberFormat="1" applyFont="1" applyFill="1" applyBorder="1" applyAlignment="1">
      <alignment horizontal="right" vertical="center" indent="1"/>
    </xf>
    <xf numFmtId="9" fontId="8" fillId="4" borderId="13" xfId="3" applyFont="1" applyFill="1" applyBorder="1" applyAlignment="1">
      <alignment horizontal="center" vertical="center"/>
    </xf>
    <xf numFmtId="0" fontId="8" fillId="4" borderId="7" xfId="0" applyNumberFormat="1" applyFont="1" applyFill="1" applyBorder="1" applyAlignment="1">
      <alignment horizontal="left" vertical="center" wrapText="1"/>
    </xf>
    <xf numFmtId="166" fontId="8" fillId="4" borderId="2" xfId="0" applyNumberFormat="1" applyFont="1" applyFill="1" applyBorder="1" applyAlignment="1">
      <alignment horizontal="center" vertical="center"/>
    </xf>
    <xf numFmtId="0" fontId="8" fillId="4" borderId="25" xfId="0" applyNumberFormat="1" applyFont="1" applyFill="1" applyBorder="1" applyAlignment="1">
      <alignment horizontal="left" vertical="center" wrapText="1"/>
    </xf>
    <xf numFmtId="166" fontId="8" fillId="4" borderId="38" xfId="0" applyNumberFormat="1" applyFont="1" applyFill="1" applyBorder="1" applyAlignment="1">
      <alignment horizontal="center" vertical="center"/>
    </xf>
    <xf numFmtId="4" fontId="8" fillId="4" borderId="38" xfId="0" applyNumberFormat="1" applyFont="1" applyFill="1" applyBorder="1" applyAlignment="1">
      <alignment horizontal="center" vertical="center"/>
    </xf>
    <xf numFmtId="166" fontId="8" fillId="4" borderId="38" xfId="0" applyNumberFormat="1" applyFont="1" applyFill="1" applyBorder="1" applyAlignment="1">
      <alignment horizontal="right" vertical="center" indent="1"/>
    </xf>
    <xf numFmtId="167" fontId="8" fillId="4" borderId="38" xfId="0" applyNumberFormat="1" applyFont="1" applyFill="1" applyBorder="1" applyAlignment="1">
      <alignment horizontal="right" vertical="center" indent="1"/>
    </xf>
    <xf numFmtId="4" fontId="8" fillId="4" borderId="38" xfId="0" applyNumberFormat="1" applyFont="1" applyFill="1" applyBorder="1" applyAlignment="1">
      <alignment horizontal="right" vertical="center" indent="1"/>
    </xf>
    <xf numFmtId="9" fontId="8" fillId="4" borderId="26" xfId="3" applyFont="1" applyFill="1" applyBorder="1" applyAlignment="1">
      <alignment horizontal="center" vertical="center"/>
    </xf>
    <xf numFmtId="166" fontId="1" fillId="0" borderId="16" xfId="0" applyNumberFormat="1" applyFont="1" applyFill="1" applyBorder="1" applyAlignment="1">
      <alignment horizontal="right" vertical="center" indent="1"/>
    </xf>
    <xf numFmtId="4" fontId="1" fillId="0" borderId="16" xfId="0" applyNumberFormat="1" applyFont="1" applyFill="1" applyBorder="1" applyAlignment="1">
      <alignment horizontal="right" vertical="center" indent="1"/>
    </xf>
    <xf numFmtId="4" fontId="8" fillId="0" borderId="16" xfId="0" applyNumberFormat="1" applyFont="1" applyFill="1" applyBorder="1" applyAlignment="1">
      <alignment horizontal="right" vertical="center" indent="1"/>
    </xf>
    <xf numFmtId="4" fontId="8" fillId="0" borderId="12" xfId="0" applyNumberFormat="1" applyFont="1" applyFill="1" applyBorder="1" applyAlignment="1">
      <alignment horizontal="right" vertical="center" indent="1"/>
    </xf>
    <xf numFmtId="9" fontId="4" fillId="5" borderId="4" xfId="3" applyFont="1" applyFill="1" applyBorder="1" applyAlignment="1">
      <alignment horizontal="left" vertical="center"/>
    </xf>
    <xf numFmtId="9" fontId="4" fillId="5" borderId="23" xfId="3" applyFont="1" applyFill="1" applyBorder="1" applyAlignment="1">
      <alignment horizontal="left" vertical="center"/>
    </xf>
    <xf numFmtId="9" fontId="4" fillId="5" borderId="24" xfId="3" applyFont="1" applyFill="1" applyBorder="1" applyAlignment="1">
      <alignment horizontal="left" vertical="center"/>
    </xf>
    <xf numFmtId="0" fontId="5" fillId="5" borderId="0" xfId="0" applyFont="1" applyFill="1" applyAlignment="1">
      <alignment horizontal="center"/>
    </xf>
    <xf numFmtId="4" fontId="1" fillId="5" borderId="39" xfId="0" applyNumberFormat="1" applyFont="1" applyFill="1" applyBorder="1" applyAlignment="1">
      <alignment horizontal="center" vertical="center"/>
    </xf>
    <xf numFmtId="4" fontId="1" fillId="5" borderId="40" xfId="0" applyNumberFormat="1" applyFont="1" applyFill="1" applyBorder="1" applyAlignment="1">
      <alignment horizontal="center" vertical="center"/>
    </xf>
    <xf numFmtId="4" fontId="1" fillId="5" borderId="41" xfId="0" applyNumberFormat="1" applyFont="1" applyFill="1" applyBorder="1" applyAlignment="1">
      <alignment horizontal="center" vertical="center"/>
    </xf>
    <xf numFmtId="4" fontId="1" fillId="5" borderId="42" xfId="0" applyNumberFormat="1" applyFont="1" applyFill="1" applyBorder="1" applyAlignment="1">
      <alignment horizontal="center" vertical="center"/>
    </xf>
    <xf numFmtId="4" fontId="1" fillId="5" borderId="0" xfId="0" applyNumberFormat="1" applyFont="1" applyFill="1" applyBorder="1" applyAlignment="1">
      <alignment horizontal="center" vertical="center"/>
    </xf>
    <xf numFmtId="4" fontId="1" fillId="5" borderId="43" xfId="0" applyNumberFormat="1" applyFont="1" applyFill="1" applyBorder="1" applyAlignment="1">
      <alignment horizontal="center" vertical="center"/>
    </xf>
    <xf numFmtId="4" fontId="1" fillId="5" borderId="44" xfId="0" applyNumberFormat="1" applyFont="1" applyFill="1" applyBorder="1" applyAlignment="1">
      <alignment horizontal="center" vertical="center"/>
    </xf>
    <xf numFmtId="4" fontId="1" fillId="5" borderId="45" xfId="0" applyNumberFormat="1" applyFont="1" applyFill="1" applyBorder="1" applyAlignment="1">
      <alignment horizontal="center" vertical="center"/>
    </xf>
    <xf numFmtId="4" fontId="1" fillId="5" borderId="46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top" wrapText="1"/>
    </xf>
    <xf numFmtId="165" fontId="7" fillId="0" borderId="4" xfId="2" applyNumberFormat="1" applyFont="1" applyFill="1" applyBorder="1" applyAlignment="1">
      <alignment horizontal="left" vertical="center"/>
    </xf>
    <xf numFmtId="165" fontId="7" fillId="0" borderId="23" xfId="2" applyNumberFormat="1" applyFont="1" applyFill="1" applyBorder="1" applyAlignment="1">
      <alignment horizontal="left" vertical="center"/>
    </xf>
    <xf numFmtId="165" fontId="7" fillId="0" borderId="24" xfId="2" applyNumberFormat="1" applyFont="1" applyFill="1" applyBorder="1" applyAlignment="1">
      <alignment horizontal="left" vertical="center"/>
    </xf>
    <xf numFmtId="9" fontId="7" fillId="0" borderId="4" xfId="3" applyFont="1" applyFill="1" applyBorder="1" applyAlignment="1">
      <alignment horizontal="left" vertical="center"/>
    </xf>
    <xf numFmtId="9" fontId="7" fillId="0" borderId="23" xfId="3" applyFont="1" applyFill="1" applyBorder="1" applyAlignment="1">
      <alignment horizontal="left" vertical="center"/>
    </xf>
    <xf numFmtId="9" fontId="7" fillId="0" borderId="24" xfId="3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7"/>
  <sheetViews>
    <sheetView tabSelected="1" zoomScale="120" zoomScaleNormal="120" workbookViewId="0">
      <selection activeCell="M21" sqref="M21"/>
    </sheetView>
  </sheetViews>
  <sheetFormatPr baseColWidth="10" defaultRowHeight="12.75" x14ac:dyDescent="0.2"/>
  <cols>
    <col min="1" max="1" width="27.140625" customWidth="1"/>
    <col min="2" max="2" width="15.5703125" customWidth="1"/>
    <col min="3" max="3" width="17.28515625" customWidth="1"/>
    <col min="4" max="4" width="16" customWidth="1"/>
    <col min="5" max="5" width="16.7109375" customWidth="1"/>
    <col min="6" max="6" width="13.140625" customWidth="1"/>
    <col min="7" max="7" width="16.7109375" customWidth="1"/>
    <col min="8" max="8" width="16.140625" customWidth="1"/>
  </cols>
  <sheetData>
    <row r="1" spans="1:8" ht="48" customHeight="1" x14ac:dyDescent="0.2">
      <c r="A1" s="1"/>
      <c r="B1" s="1"/>
      <c r="C1" s="1"/>
      <c r="D1" s="1"/>
      <c r="E1" s="1"/>
      <c r="F1" s="1"/>
      <c r="G1" s="1"/>
      <c r="H1" s="1"/>
    </row>
    <row r="2" spans="1:8" ht="18" x14ac:dyDescent="0.25">
      <c r="A2" s="160" t="str">
        <f>valoración!A3</f>
        <v>PROPUESTA DE ADJUDICACIÓN DEL EXPEDIENTE S-02539-2023</v>
      </c>
      <c r="B2" s="160"/>
      <c r="C2" s="160"/>
      <c r="D2" s="160"/>
      <c r="E2" s="160"/>
      <c r="F2" s="160"/>
      <c r="G2" s="160"/>
      <c r="H2" s="1"/>
    </row>
    <row r="3" spans="1:8" ht="18" x14ac:dyDescent="0.25">
      <c r="A3" s="160" t="str">
        <f>valoración!A4</f>
        <v>"Pantallas - Decorado CC.TT. Elecciones 2023"</v>
      </c>
      <c r="B3" s="160"/>
      <c r="C3" s="160"/>
      <c r="D3" s="160"/>
      <c r="E3" s="160"/>
      <c r="F3" s="160"/>
      <c r="G3" s="160"/>
      <c r="H3" s="1"/>
    </row>
    <row r="4" spans="1:8" ht="18" x14ac:dyDescent="0.25">
      <c r="A4" s="160" t="str">
        <f>valoración!A5</f>
        <v>RESUMEN PUNTUACIÓN TÉCNICA Y ECONÓMICA</v>
      </c>
      <c r="B4" s="160"/>
      <c r="C4" s="160"/>
      <c r="D4" s="160"/>
      <c r="E4" s="160"/>
      <c r="F4" s="160"/>
      <c r="G4" s="160"/>
      <c r="H4" s="1"/>
    </row>
    <row r="5" spans="1:8" x14ac:dyDescent="0.2">
      <c r="A5" s="1"/>
      <c r="B5" s="1"/>
      <c r="C5" s="1"/>
      <c r="D5" s="1"/>
      <c r="E5" s="1"/>
      <c r="F5" s="1"/>
      <c r="G5" s="1"/>
      <c r="H5" s="1"/>
    </row>
    <row r="6" spans="1:8" ht="13.5" thickBot="1" x14ac:dyDescent="0.25">
      <c r="A6" s="1"/>
      <c r="B6" s="1"/>
      <c r="C6" s="1"/>
      <c r="D6" s="1"/>
      <c r="E6" s="1"/>
      <c r="F6" s="1"/>
      <c r="G6" s="1"/>
      <c r="H6" s="1"/>
    </row>
    <row r="7" spans="1:8" ht="30.75" customHeight="1" thickBot="1" x14ac:dyDescent="0.25">
      <c r="A7" s="1"/>
      <c r="B7" s="1"/>
      <c r="C7" s="1"/>
      <c r="D7" s="1"/>
      <c r="E7" s="157" t="s">
        <v>14</v>
      </c>
      <c r="F7" s="158"/>
      <c r="G7" s="159"/>
      <c r="H7" s="1"/>
    </row>
    <row r="8" spans="1:8" ht="21.75" thickBot="1" x14ac:dyDescent="0.25">
      <c r="A8" s="15" t="s">
        <v>4</v>
      </c>
      <c r="B8" s="120" t="s">
        <v>5</v>
      </c>
      <c r="C8" s="121" t="s">
        <v>28</v>
      </c>
      <c r="D8" s="122" t="s">
        <v>0</v>
      </c>
      <c r="E8" s="120" t="s">
        <v>29</v>
      </c>
      <c r="F8" s="121" t="s">
        <v>1</v>
      </c>
      <c r="G8" s="121" t="s">
        <v>7</v>
      </c>
      <c r="H8" s="121" t="s">
        <v>18</v>
      </c>
    </row>
    <row r="9" spans="1:8" ht="17.25" customHeight="1" x14ac:dyDescent="0.2">
      <c r="A9" s="116" t="s">
        <v>21</v>
      </c>
      <c r="B9" s="110" t="s">
        <v>30</v>
      </c>
      <c r="C9" s="111">
        <v>7300</v>
      </c>
      <c r="D9" s="125">
        <v>10</v>
      </c>
      <c r="E9" s="100">
        <v>5650</v>
      </c>
      <c r="F9" s="109">
        <v>75.833333333333329</v>
      </c>
      <c r="G9" s="101">
        <v>57.280000000000008</v>
      </c>
      <c r="H9" s="112">
        <f>1-(E9/C9)</f>
        <v>0.22602739726027399</v>
      </c>
    </row>
    <row r="10" spans="1:8" ht="17.25" customHeight="1" x14ac:dyDescent="0.2">
      <c r="A10" s="117"/>
      <c r="B10" s="113" t="s">
        <v>35</v>
      </c>
      <c r="C10" s="123">
        <v>7300</v>
      </c>
      <c r="D10" s="124">
        <v>0</v>
      </c>
      <c r="E10" s="107">
        <v>6205</v>
      </c>
      <c r="F10" s="108">
        <v>66.583333333333343</v>
      </c>
      <c r="G10" s="74">
        <f>+D10+F10</f>
        <v>66.583333333333343</v>
      </c>
      <c r="H10" s="126">
        <f t="shared" ref="H10:H37" si="0">1-(E10/C10)</f>
        <v>0.15000000000000002</v>
      </c>
    </row>
    <row r="11" spans="1:8" ht="17.25" customHeight="1" x14ac:dyDescent="0.2">
      <c r="A11" s="117"/>
      <c r="B11" s="113" t="s">
        <v>31</v>
      </c>
      <c r="C11" s="123">
        <v>7300</v>
      </c>
      <c r="D11" s="124">
        <v>10</v>
      </c>
      <c r="E11" s="107">
        <v>5775.5</v>
      </c>
      <c r="F11" s="108">
        <v>73.74166666666666</v>
      </c>
      <c r="G11" s="74">
        <f t="shared" ref="G11:G37" si="1">+D11+F11</f>
        <v>83.74166666666666</v>
      </c>
      <c r="H11" s="126">
        <f t="shared" si="0"/>
        <v>0.20883561643835613</v>
      </c>
    </row>
    <row r="12" spans="1:8" ht="17.25" customHeight="1" x14ac:dyDescent="0.2">
      <c r="A12" s="117"/>
      <c r="B12" s="113" t="s">
        <v>32</v>
      </c>
      <c r="C12" s="123">
        <v>7300</v>
      </c>
      <c r="D12" s="124">
        <v>5</v>
      </c>
      <c r="E12" s="107">
        <v>7008</v>
      </c>
      <c r="F12" s="108">
        <v>53.20000000000001</v>
      </c>
      <c r="G12" s="74">
        <f t="shared" si="1"/>
        <v>58.20000000000001</v>
      </c>
      <c r="H12" s="126">
        <f t="shared" si="0"/>
        <v>4.0000000000000036E-2</v>
      </c>
    </row>
    <row r="13" spans="1:8" ht="17.25" customHeight="1" x14ac:dyDescent="0.2">
      <c r="A13" s="117"/>
      <c r="B13" s="113" t="s">
        <v>33</v>
      </c>
      <c r="C13" s="123">
        <v>7300</v>
      </c>
      <c r="D13" s="124">
        <v>5</v>
      </c>
      <c r="E13" s="107">
        <v>7100</v>
      </c>
      <c r="F13" s="108">
        <v>51.666666666666671</v>
      </c>
      <c r="G13" s="74">
        <f t="shared" si="1"/>
        <v>56.666666666666671</v>
      </c>
      <c r="H13" s="126">
        <f t="shared" si="0"/>
        <v>2.7397260273972601E-2</v>
      </c>
    </row>
    <row r="14" spans="1:8" ht="17.25" customHeight="1" x14ac:dyDescent="0.2">
      <c r="A14" s="117"/>
      <c r="B14" s="113" t="s">
        <v>34</v>
      </c>
      <c r="C14" s="123">
        <v>7300</v>
      </c>
      <c r="D14" s="124">
        <v>10</v>
      </c>
      <c r="E14" s="107">
        <v>6400</v>
      </c>
      <c r="F14" s="108">
        <v>63.333333333333336</v>
      </c>
      <c r="G14" s="74">
        <f t="shared" si="1"/>
        <v>73.333333333333343</v>
      </c>
      <c r="H14" s="126">
        <f t="shared" si="0"/>
        <v>0.12328767123287676</v>
      </c>
    </row>
    <row r="15" spans="1:8" ht="17.25" customHeight="1" x14ac:dyDescent="0.2">
      <c r="A15" s="117"/>
      <c r="B15" s="113" t="s">
        <v>36</v>
      </c>
      <c r="C15" s="123">
        <v>7300</v>
      </c>
      <c r="D15" s="124">
        <v>5</v>
      </c>
      <c r="E15" s="107">
        <v>6416.5</v>
      </c>
      <c r="F15" s="108">
        <v>63.058333333333337</v>
      </c>
      <c r="G15" s="74">
        <f t="shared" si="1"/>
        <v>68.058333333333337</v>
      </c>
      <c r="H15" s="126">
        <f t="shared" si="0"/>
        <v>0.12102739726027401</v>
      </c>
    </row>
    <row r="16" spans="1:8" ht="17.25" customHeight="1" thickBot="1" x14ac:dyDescent="0.25">
      <c r="A16" s="118"/>
      <c r="B16" s="131" t="s">
        <v>37</v>
      </c>
      <c r="C16" s="132">
        <v>7300</v>
      </c>
      <c r="D16" s="133">
        <v>10</v>
      </c>
      <c r="E16" s="134">
        <v>5100</v>
      </c>
      <c r="F16" s="135">
        <v>85</v>
      </c>
      <c r="G16" s="62">
        <f t="shared" si="1"/>
        <v>95</v>
      </c>
      <c r="H16" s="136">
        <f t="shared" si="0"/>
        <v>0.30136986301369861</v>
      </c>
    </row>
    <row r="17" spans="1:8" ht="17.25" customHeight="1" x14ac:dyDescent="0.2">
      <c r="A17" s="116" t="s">
        <v>22</v>
      </c>
      <c r="B17" s="110" t="s">
        <v>30</v>
      </c>
      <c r="C17" s="111">
        <v>12100</v>
      </c>
      <c r="D17" s="125">
        <v>10</v>
      </c>
      <c r="E17" s="100">
        <v>9595</v>
      </c>
      <c r="F17" s="109">
        <f>valoración!F17</f>
        <v>75.055296856810244</v>
      </c>
      <c r="G17" s="101">
        <f t="shared" si="1"/>
        <v>85.055296856810244</v>
      </c>
      <c r="H17" s="130">
        <f t="shared" si="0"/>
        <v>0.20702479338842972</v>
      </c>
    </row>
    <row r="18" spans="1:8" ht="17.25" customHeight="1" x14ac:dyDescent="0.2">
      <c r="A18" s="117"/>
      <c r="B18" s="113" t="s">
        <v>31</v>
      </c>
      <c r="C18" s="123">
        <v>12100</v>
      </c>
      <c r="D18" s="124">
        <v>10</v>
      </c>
      <c r="E18" s="107">
        <v>10250.5</v>
      </c>
      <c r="F18" s="108">
        <f>valoración!F18</f>
        <v>68.568975552968553</v>
      </c>
      <c r="G18" s="74">
        <f t="shared" si="1"/>
        <v>78.568975552968553</v>
      </c>
      <c r="H18" s="126">
        <f t="shared" si="0"/>
        <v>0.15285123966942149</v>
      </c>
    </row>
    <row r="19" spans="1:8" ht="17.25" customHeight="1" x14ac:dyDescent="0.2">
      <c r="A19" s="117"/>
      <c r="B19" s="113" t="s">
        <v>33</v>
      </c>
      <c r="C19" s="123">
        <v>12100</v>
      </c>
      <c r="D19" s="124">
        <v>5</v>
      </c>
      <c r="E19" s="107">
        <v>9700</v>
      </c>
      <c r="F19" s="108">
        <f>valoración!F19</f>
        <v>74.016298020954594</v>
      </c>
      <c r="G19" s="74">
        <f t="shared" si="1"/>
        <v>79.016298020954594</v>
      </c>
      <c r="H19" s="126">
        <f t="shared" si="0"/>
        <v>0.19834710743801653</v>
      </c>
    </row>
    <row r="20" spans="1:8" ht="17.25" customHeight="1" x14ac:dyDescent="0.2">
      <c r="A20" s="117"/>
      <c r="B20" s="113" t="s">
        <v>34</v>
      </c>
      <c r="C20" s="123">
        <v>12100</v>
      </c>
      <c r="D20" s="124">
        <v>10</v>
      </c>
      <c r="E20" s="107">
        <v>10200</v>
      </c>
      <c r="F20" s="108">
        <f>valoración!F20</f>
        <v>69.068684516880097</v>
      </c>
      <c r="G20" s="74">
        <f t="shared" si="1"/>
        <v>79.068684516880097</v>
      </c>
      <c r="H20" s="126">
        <f t="shared" si="0"/>
        <v>0.15702479338842978</v>
      </c>
    </row>
    <row r="21" spans="1:8" ht="17.25" customHeight="1" thickBot="1" x14ac:dyDescent="0.25">
      <c r="A21" s="118"/>
      <c r="B21" s="131" t="s">
        <v>37</v>
      </c>
      <c r="C21" s="132">
        <v>12100</v>
      </c>
      <c r="D21" s="133">
        <v>10</v>
      </c>
      <c r="E21" s="137">
        <v>8590</v>
      </c>
      <c r="F21" s="135">
        <f>valoración!F21</f>
        <v>85</v>
      </c>
      <c r="G21" s="62">
        <f t="shared" si="1"/>
        <v>95</v>
      </c>
      <c r="H21" s="136">
        <f t="shared" si="0"/>
        <v>0.29008264462809918</v>
      </c>
    </row>
    <row r="22" spans="1:8" ht="17.25" customHeight="1" x14ac:dyDescent="0.2">
      <c r="A22" s="116" t="s">
        <v>23</v>
      </c>
      <c r="B22" s="138" t="s">
        <v>30</v>
      </c>
      <c r="C22" s="139">
        <v>7000</v>
      </c>
      <c r="D22" s="140">
        <v>10</v>
      </c>
      <c r="E22" s="141">
        <v>4350</v>
      </c>
      <c r="F22" s="142">
        <f>valoración!F22</f>
        <v>85</v>
      </c>
      <c r="G22" s="29">
        <f t="shared" si="1"/>
        <v>95</v>
      </c>
      <c r="H22" s="143">
        <f t="shared" si="0"/>
        <v>0.37857142857142856</v>
      </c>
    </row>
    <row r="23" spans="1:8" ht="17.25" customHeight="1" x14ac:dyDescent="0.2">
      <c r="A23" s="117"/>
      <c r="B23" s="113" t="s">
        <v>31</v>
      </c>
      <c r="C23" s="123">
        <v>7000</v>
      </c>
      <c r="D23" s="124">
        <v>10</v>
      </c>
      <c r="E23" s="107">
        <v>5439.5</v>
      </c>
      <c r="F23" s="108">
        <f>valoración!F23</f>
        <v>63.710919540229888</v>
      </c>
      <c r="G23" s="74">
        <f t="shared" si="1"/>
        <v>73.710919540229895</v>
      </c>
      <c r="H23" s="126">
        <f t="shared" si="0"/>
        <v>0.22292857142857148</v>
      </c>
    </row>
    <row r="24" spans="1:8" ht="17.25" customHeight="1" x14ac:dyDescent="0.2">
      <c r="A24" s="117"/>
      <c r="B24" s="113" t="s">
        <v>33</v>
      </c>
      <c r="C24" s="123">
        <v>7000</v>
      </c>
      <c r="D24" s="124">
        <v>5</v>
      </c>
      <c r="E24" s="107">
        <v>7000</v>
      </c>
      <c r="F24" s="108">
        <f>valoración!F24</f>
        <v>33.218390804597696</v>
      </c>
      <c r="G24" s="74">
        <f t="shared" si="1"/>
        <v>38.218390804597696</v>
      </c>
      <c r="H24" s="126">
        <f t="shared" si="0"/>
        <v>0</v>
      </c>
    </row>
    <row r="25" spans="1:8" ht="17.25" customHeight="1" x14ac:dyDescent="0.2">
      <c r="A25" s="117"/>
      <c r="B25" s="113" t="s">
        <v>34</v>
      </c>
      <c r="C25" s="123">
        <v>7000</v>
      </c>
      <c r="D25" s="124">
        <v>10</v>
      </c>
      <c r="E25" s="107">
        <v>5200</v>
      </c>
      <c r="F25" s="108">
        <f>valoración!F25</f>
        <v>68.390804597701148</v>
      </c>
      <c r="G25" s="74">
        <f t="shared" si="1"/>
        <v>78.390804597701148</v>
      </c>
      <c r="H25" s="126">
        <f t="shared" si="0"/>
        <v>0.25714285714285712</v>
      </c>
    </row>
    <row r="26" spans="1:8" ht="17.25" customHeight="1" thickBot="1" x14ac:dyDescent="0.25">
      <c r="A26" s="118"/>
      <c r="B26" s="115" t="s">
        <v>36</v>
      </c>
      <c r="C26" s="127">
        <v>7000</v>
      </c>
      <c r="D26" s="128">
        <v>5</v>
      </c>
      <c r="E26" s="102">
        <v>6900</v>
      </c>
      <c r="F26" s="114">
        <f>valoración!F26</f>
        <v>35.172413793103445</v>
      </c>
      <c r="G26" s="80">
        <f t="shared" si="1"/>
        <v>40.172413793103445</v>
      </c>
      <c r="H26" s="129">
        <f t="shared" si="0"/>
        <v>1.4285714285714235E-2</v>
      </c>
    </row>
    <row r="27" spans="1:8" ht="17.25" customHeight="1" x14ac:dyDescent="0.2">
      <c r="A27" s="116" t="s">
        <v>24</v>
      </c>
      <c r="B27" s="110" t="s">
        <v>30</v>
      </c>
      <c r="C27" s="111">
        <v>6050</v>
      </c>
      <c r="D27" s="161" t="s">
        <v>39</v>
      </c>
      <c r="E27" s="162"/>
      <c r="F27" s="162"/>
      <c r="G27" s="162"/>
      <c r="H27" s="163"/>
    </row>
    <row r="28" spans="1:8" ht="17.25" customHeight="1" x14ac:dyDescent="0.2">
      <c r="A28" s="117"/>
      <c r="B28" s="113" t="s">
        <v>31</v>
      </c>
      <c r="C28" s="123">
        <v>6050</v>
      </c>
      <c r="D28" s="164"/>
      <c r="E28" s="165"/>
      <c r="F28" s="165"/>
      <c r="G28" s="165"/>
      <c r="H28" s="166"/>
    </row>
    <row r="29" spans="1:8" ht="17.25" customHeight="1" x14ac:dyDescent="0.2">
      <c r="A29" s="117"/>
      <c r="B29" s="113" t="s">
        <v>33</v>
      </c>
      <c r="C29" s="123">
        <v>6050</v>
      </c>
      <c r="D29" s="164"/>
      <c r="E29" s="165"/>
      <c r="F29" s="165"/>
      <c r="G29" s="165"/>
      <c r="H29" s="166"/>
    </row>
    <row r="30" spans="1:8" ht="17.25" customHeight="1" x14ac:dyDescent="0.2">
      <c r="A30" s="117"/>
      <c r="B30" s="144" t="s">
        <v>34</v>
      </c>
      <c r="C30" s="145">
        <v>6050</v>
      </c>
      <c r="D30" s="164"/>
      <c r="E30" s="165"/>
      <c r="F30" s="165"/>
      <c r="G30" s="165"/>
      <c r="H30" s="166"/>
    </row>
    <row r="31" spans="1:8" ht="17.25" customHeight="1" thickBot="1" x14ac:dyDescent="0.25">
      <c r="A31" s="118"/>
      <c r="B31" s="115" t="s">
        <v>37</v>
      </c>
      <c r="C31" s="127">
        <v>6050</v>
      </c>
      <c r="D31" s="167"/>
      <c r="E31" s="168"/>
      <c r="F31" s="168"/>
      <c r="G31" s="168"/>
      <c r="H31" s="169"/>
    </row>
    <row r="32" spans="1:8" ht="17.25" customHeight="1" x14ac:dyDescent="0.2">
      <c r="A32" s="116" t="s">
        <v>25</v>
      </c>
      <c r="B32" s="110" t="s">
        <v>30</v>
      </c>
      <c r="C32" s="111">
        <v>6800</v>
      </c>
      <c r="D32" s="125">
        <v>10</v>
      </c>
      <c r="E32" s="100">
        <v>5390</v>
      </c>
      <c r="F32" s="109">
        <f>valoración!F32</f>
        <v>73.547368421052624</v>
      </c>
      <c r="G32" s="101">
        <f t="shared" si="1"/>
        <v>83.547368421052624</v>
      </c>
      <c r="H32" s="130">
        <f t="shared" si="0"/>
        <v>0.20735294117647063</v>
      </c>
    </row>
    <row r="33" spans="1:8" ht="17.25" customHeight="1" x14ac:dyDescent="0.2">
      <c r="A33" s="117"/>
      <c r="B33" s="113" t="s">
        <v>31</v>
      </c>
      <c r="C33" s="123">
        <v>6800</v>
      </c>
      <c r="D33" s="124">
        <v>10</v>
      </c>
      <c r="E33" s="107">
        <v>6452.2</v>
      </c>
      <c r="F33" s="108">
        <f>valoración!F33</f>
        <v>54.539578947368433</v>
      </c>
      <c r="G33" s="74">
        <f t="shared" si="1"/>
        <v>64.539578947368426</v>
      </c>
      <c r="H33" s="126">
        <f t="shared" si="0"/>
        <v>5.1147058823529434E-2</v>
      </c>
    </row>
    <row r="34" spans="1:8" ht="17.25" customHeight="1" x14ac:dyDescent="0.2">
      <c r="A34" s="117"/>
      <c r="B34" s="113" t="s">
        <v>33</v>
      </c>
      <c r="C34" s="123">
        <v>6800</v>
      </c>
      <c r="D34" s="124">
        <v>5</v>
      </c>
      <c r="E34" s="107">
        <v>6580</v>
      </c>
      <c r="F34" s="108">
        <f>valoración!F34</f>
        <v>52.252631578947373</v>
      </c>
      <c r="G34" s="74">
        <f t="shared" si="1"/>
        <v>57.252631578947373</v>
      </c>
      <c r="H34" s="126">
        <f t="shared" si="0"/>
        <v>3.2352941176470584E-2</v>
      </c>
    </row>
    <row r="35" spans="1:8" ht="17.25" customHeight="1" x14ac:dyDescent="0.2">
      <c r="A35" s="117"/>
      <c r="B35" s="113" t="s">
        <v>34</v>
      </c>
      <c r="C35" s="123">
        <v>6800</v>
      </c>
      <c r="D35" s="124">
        <v>10</v>
      </c>
      <c r="E35" s="107">
        <v>5200</v>
      </c>
      <c r="F35" s="108">
        <f>valoración!F35</f>
        <v>76.94736842105263</v>
      </c>
      <c r="G35" s="74">
        <f t="shared" si="1"/>
        <v>86.94736842105263</v>
      </c>
      <c r="H35" s="126">
        <f t="shared" si="0"/>
        <v>0.23529411764705888</v>
      </c>
    </row>
    <row r="36" spans="1:8" ht="17.25" customHeight="1" thickBot="1" x14ac:dyDescent="0.25">
      <c r="A36" s="118"/>
      <c r="B36" s="131" t="s">
        <v>37</v>
      </c>
      <c r="C36" s="132">
        <v>6800</v>
      </c>
      <c r="D36" s="133">
        <v>10</v>
      </c>
      <c r="E36" s="137">
        <v>4750</v>
      </c>
      <c r="F36" s="135">
        <f>valoración!F36</f>
        <v>85</v>
      </c>
      <c r="G36" s="62">
        <f t="shared" si="1"/>
        <v>95</v>
      </c>
      <c r="H36" s="136">
        <f t="shared" si="0"/>
        <v>0.30147058823529416</v>
      </c>
    </row>
    <row r="37" spans="1:8" ht="17.25" customHeight="1" thickBot="1" x14ac:dyDescent="0.25">
      <c r="A37" s="119" t="s">
        <v>26</v>
      </c>
      <c r="B37" s="146" t="s">
        <v>33</v>
      </c>
      <c r="C37" s="147">
        <v>19740</v>
      </c>
      <c r="D37" s="148">
        <v>5</v>
      </c>
      <c r="E37" s="149">
        <v>19200</v>
      </c>
      <c r="F37" s="150">
        <f>valoración!F37</f>
        <v>85</v>
      </c>
      <c r="G37" s="151">
        <f t="shared" si="1"/>
        <v>90</v>
      </c>
      <c r="H37" s="152">
        <f t="shared" si="0"/>
        <v>2.7355623100303927E-2</v>
      </c>
    </row>
  </sheetData>
  <mergeCells count="5">
    <mergeCell ref="E7:G7"/>
    <mergeCell ref="A2:G2"/>
    <mergeCell ref="A3:G3"/>
    <mergeCell ref="A4:G4"/>
    <mergeCell ref="D27:H31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44"/>
  <sheetViews>
    <sheetView showGridLines="0" showZeros="0" topLeftCell="A28" zoomScaleNormal="100" workbookViewId="0">
      <selection activeCell="J45" sqref="J45"/>
    </sheetView>
  </sheetViews>
  <sheetFormatPr baseColWidth="10" defaultRowHeight="11.25" x14ac:dyDescent="0.2"/>
  <cols>
    <col min="1" max="1" width="12.28515625" style="2" customWidth="1"/>
    <col min="2" max="2" width="13.140625" style="3" customWidth="1"/>
    <col min="3" max="3" width="11.42578125" style="3" customWidth="1"/>
    <col min="4" max="4" width="11.140625" style="3" customWidth="1"/>
    <col min="5" max="5" width="14.42578125" style="3" customWidth="1"/>
    <col min="6" max="6" width="13.140625" style="3" customWidth="1"/>
    <col min="7" max="7" width="10.5703125" style="3" customWidth="1"/>
    <col min="8" max="8" width="11.85546875" style="3" customWidth="1"/>
    <col min="9" max="9" width="10.7109375" style="3" customWidth="1"/>
    <col min="10" max="10" width="9.85546875" style="3" customWidth="1"/>
    <col min="11" max="11" width="11.5703125" style="3" customWidth="1"/>
    <col min="12" max="12" width="14.42578125" style="3" customWidth="1"/>
    <col min="13" max="13" width="12.5703125" style="3" customWidth="1"/>
    <col min="14" max="14" width="12.140625" style="3" customWidth="1"/>
    <col min="15" max="16" width="12.42578125" style="3" customWidth="1"/>
    <col min="17" max="17" width="10.5703125" style="3" customWidth="1"/>
    <col min="18" max="16384" width="11.42578125" style="3"/>
  </cols>
  <sheetData>
    <row r="1" spans="1:21" x14ac:dyDescent="0.2">
      <c r="T1" s="4" t="s">
        <v>6</v>
      </c>
    </row>
    <row r="2" spans="1:21" s="6" customFormat="1" ht="48" customHeight="1" x14ac:dyDescent="0.15">
      <c r="A2" s="5"/>
      <c r="D2" s="7"/>
      <c r="E2" s="7"/>
      <c r="F2" s="7"/>
      <c r="G2" s="7"/>
      <c r="H2" s="8"/>
      <c r="M2" s="9"/>
      <c r="T2" s="10" t="s">
        <v>17</v>
      </c>
      <c r="U2" s="10">
        <v>85</v>
      </c>
    </row>
    <row r="3" spans="1:21" s="6" customFormat="1" ht="22.5" customHeight="1" x14ac:dyDescent="0.15">
      <c r="A3" s="177" t="s">
        <v>19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T3" s="11" t="s">
        <v>8</v>
      </c>
    </row>
    <row r="4" spans="1:21" s="6" customFormat="1" ht="22.5" customHeight="1" x14ac:dyDescent="0.15">
      <c r="A4" s="177" t="s">
        <v>20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</row>
    <row r="5" spans="1:21" s="6" customFormat="1" ht="24.6" customHeight="1" x14ac:dyDescent="0.15">
      <c r="A5" s="177" t="s">
        <v>3</v>
      </c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</row>
    <row r="6" spans="1:21" s="6" customFormat="1" ht="24.6" customHeight="1" thickBot="1" x14ac:dyDescent="0.2">
      <c r="A6" s="12"/>
      <c r="B6" s="12"/>
      <c r="C6" s="12"/>
      <c r="D6" s="12"/>
      <c r="E6" s="12"/>
      <c r="F6" s="12"/>
      <c r="G6" s="12"/>
      <c r="H6" s="7"/>
    </row>
    <row r="7" spans="1:21" s="6" customFormat="1" ht="24.75" customHeight="1" thickBot="1" x14ac:dyDescent="0.25">
      <c r="A7" s="5"/>
      <c r="B7" s="13"/>
      <c r="C7" s="14"/>
      <c r="D7" s="14"/>
      <c r="E7" s="171" t="s">
        <v>14</v>
      </c>
      <c r="F7" s="172"/>
      <c r="G7" s="172"/>
      <c r="H7" s="172"/>
      <c r="I7" s="172"/>
      <c r="J7" s="173"/>
      <c r="K7" s="174" t="s">
        <v>38</v>
      </c>
      <c r="L7" s="175"/>
      <c r="M7" s="175"/>
      <c r="N7" s="175"/>
      <c r="O7" s="175"/>
      <c r="P7" s="175"/>
      <c r="Q7" s="176"/>
    </row>
    <row r="8" spans="1:21" s="6" customFormat="1" ht="32.25" thickBot="1" x14ac:dyDescent="0.2">
      <c r="A8" s="15" t="s">
        <v>4</v>
      </c>
      <c r="B8" s="16" t="s">
        <v>5</v>
      </c>
      <c r="C8" s="17" t="s">
        <v>28</v>
      </c>
      <c r="D8" s="18" t="s">
        <v>0</v>
      </c>
      <c r="E8" s="16" t="s">
        <v>29</v>
      </c>
      <c r="F8" s="17" t="s">
        <v>1</v>
      </c>
      <c r="G8" s="17" t="s">
        <v>7</v>
      </c>
      <c r="H8" s="17" t="s">
        <v>9</v>
      </c>
      <c r="I8" s="17" t="s">
        <v>10</v>
      </c>
      <c r="J8" s="18" t="s">
        <v>11</v>
      </c>
      <c r="K8" s="16" t="s">
        <v>15</v>
      </c>
      <c r="L8" s="16" t="s">
        <v>29</v>
      </c>
      <c r="M8" s="17" t="s">
        <v>1</v>
      </c>
      <c r="N8" s="17" t="s">
        <v>16</v>
      </c>
      <c r="O8" s="17" t="s">
        <v>9</v>
      </c>
      <c r="P8" s="17" t="s">
        <v>10</v>
      </c>
      <c r="Q8" s="18" t="s">
        <v>11</v>
      </c>
    </row>
    <row r="9" spans="1:21" s="6" customFormat="1" ht="24" customHeight="1" thickBot="1" x14ac:dyDescent="0.2">
      <c r="A9" s="19" t="s">
        <v>21</v>
      </c>
      <c r="B9" s="69" t="s">
        <v>30</v>
      </c>
      <c r="C9" s="20">
        <v>7300</v>
      </c>
      <c r="D9" s="21">
        <v>10</v>
      </c>
      <c r="E9" s="22">
        <v>5650</v>
      </c>
      <c r="F9" s="23">
        <f t="shared" ref="F9:F16" si="0">$U$2*(2-E9/MIN(E$9:E$16))</f>
        <v>75.833333333333329</v>
      </c>
      <c r="G9" s="64">
        <f>D9+F9</f>
        <v>85.833333333333329</v>
      </c>
      <c r="H9" s="24"/>
      <c r="I9" s="25">
        <f t="shared" ref="I9:I37" si="1">+$C9/$C$38*H9</f>
        <v>0</v>
      </c>
      <c r="J9" s="26">
        <f t="shared" ref="J9:J37" si="2">+G9*I9</f>
        <v>0</v>
      </c>
      <c r="K9" s="27"/>
      <c r="L9" s="100">
        <f>+$E9*(1-K9)</f>
        <v>5650</v>
      </c>
      <c r="M9" s="101">
        <f t="shared" ref="M9:M16" si="3">$U$2*(2-L9/MIN(L$9:L$16))</f>
        <v>75.833333333333329</v>
      </c>
      <c r="N9" s="101">
        <f>$D9+M9</f>
        <v>85.833333333333329</v>
      </c>
      <c r="O9" s="30"/>
      <c r="P9" s="25">
        <f t="shared" ref="P9:P37" si="4">+$C9/$C$38*O9</f>
        <v>0</v>
      </c>
      <c r="Q9" s="26">
        <f>+N9*P9</f>
        <v>0</v>
      </c>
    </row>
    <row r="10" spans="1:21" s="6" customFormat="1" ht="24" customHeight="1" thickBot="1" x14ac:dyDescent="0.2">
      <c r="A10" s="31"/>
      <c r="B10" s="70" t="s">
        <v>35</v>
      </c>
      <c r="C10" s="20">
        <v>7300</v>
      </c>
      <c r="D10" s="32">
        <v>0</v>
      </c>
      <c r="E10" s="73">
        <v>6205</v>
      </c>
      <c r="F10" s="74">
        <f t="shared" si="0"/>
        <v>66.583333333333343</v>
      </c>
      <c r="G10" s="76">
        <f>D10+F10</f>
        <v>66.583333333333343</v>
      </c>
      <c r="H10" s="33"/>
      <c r="I10" s="34">
        <f t="shared" si="1"/>
        <v>0</v>
      </c>
      <c r="J10" s="35">
        <f t="shared" si="2"/>
        <v>0</v>
      </c>
      <c r="K10" s="36"/>
      <c r="L10" s="37">
        <f>+$E10*(1-K10)</f>
        <v>6205</v>
      </c>
      <c r="M10" s="38">
        <f t="shared" si="3"/>
        <v>66.583333333333343</v>
      </c>
      <c r="N10" s="38">
        <f>$D10+M10</f>
        <v>66.583333333333343</v>
      </c>
      <c r="O10" s="39"/>
      <c r="P10" s="34">
        <f t="shared" si="4"/>
        <v>0</v>
      </c>
      <c r="Q10" s="35">
        <f t="shared" ref="Q10:Q37" si="5">+N10*P10</f>
        <v>0</v>
      </c>
    </row>
    <row r="11" spans="1:21" s="6" customFormat="1" ht="24" customHeight="1" thickBot="1" x14ac:dyDescent="0.2">
      <c r="A11" s="31"/>
      <c r="B11" s="71" t="s">
        <v>31</v>
      </c>
      <c r="C11" s="20">
        <v>7300</v>
      </c>
      <c r="D11" s="40">
        <v>10</v>
      </c>
      <c r="E11" s="43">
        <v>5775.5</v>
      </c>
      <c r="F11" s="42">
        <f t="shared" si="0"/>
        <v>73.74166666666666</v>
      </c>
      <c r="G11" s="77">
        <f>D11+F11</f>
        <v>83.74166666666666</v>
      </c>
      <c r="H11" s="33"/>
      <c r="I11" s="34">
        <f t="shared" si="1"/>
        <v>0</v>
      </c>
      <c r="J11" s="35">
        <f t="shared" si="2"/>
        <v>0</v>
      </c>
      <c r="K11" s="36"/>
      <c r="L11" s="37">
        <f>+$E11*(1-K11)</f>
        <v>5775.5</v>
      </c>
      <c r="M11" s="38">
        <f t="shared" si="3"/>
        <v>73.74166666666666</v>
      </c>
      <c r="N11" s="38">
        <f>$D11+M11</f>
        <v>83.74166666666666</v>
      </c>
      <c r="O11" s="39"/>
      <c r="P11" s="34">
        <f t="shared" si="4"/>
        <v>0</v>
      </c>
      <c r="Q11" s="35">
        <f t="shared" si="5"/>
        <v>0</v>
      </c>
    </row>
    <row r="12" spans="1:21" s="6" customFormat="1" ht="24" customHeight="1" thickBot="1" x14ac:dyDescent="0.2">
      <c r="A12" s="31"/>
      <c r="B12" s="71" t="s">
        <v>32</v>
      </c>
      <c r="C12" s="20">
        <v>7300</v>
      </c>
      <c r="D12" s="40">
        <v>5</v>
      </c>
      <c r="E12" s="43">
        <v>7008</v>
      </c>
      <c r="F12" s="42">
        <f t="shared" si="0"/>
        <v>53.20000000000001</v>
      </c>
      <c r="G12" s="77">
        <f t="shared" ref="G12:G16" si="6">D12+F12</f>
        <v>58.20000000000001</v>
      </c>
      <c r="H12" s="44"/>
      <c r="I12" s="45">
        <f t="shared" si="1"/>
        <v>0</v>
      </c>
      <c r="J12" s="46">
        <f t="shared" ref="J12:J16" si="7">+G12*I12</f>
        <v>0</v>
      </c>
      <c r="K12" s="47"/>
      <c r="L12" s="48">
        <f t="shared" ref="L12:L16" si="8">+$E12*(1-K12)</f>
        <v>7008</v>
      </c>
      <c r="M12" s="42">
        <f t="shared" si="3"/>
        <v>53.20000000000001</v>
      </c>
      <c r="N12" s="42">
        <f t="shared" ref="N12:N16" si="9">$D12+M12</f>
        <v>58.20000000000001</v>
      </c>
      <c r="O12" s="49"/>
      <c r="P12" s="45">
        <f t="shared" si="4"/>
        <v>0</v>
      </c>
      <c r="Q12" s="46">
        <f t="shared" ref="Q12:Q14" si="10">+N12*P12</f>
        <v>0</v>
      </c>
    </row>
    <row r="13" spans="1:21" s="6" customFormat="1" ht="24" customHeight="1" thickBot="1" x14ac:dyDescent="0.2">
      <c r="A13" s="31"/>
      <c r="B13" s="71" t="s">
        <v>33</v>
      </c>
      <c r="C13" s="20">
        <v>7300</v>
      </c>
      <c r="D13" s="40">
        <v>5</v>
      </c>
      <c r="E13" s="43">
        <v>7100</v>
      </c>
      <c r="F13" s="42">
        <f t="shared" si="0"/>
        <v>51.666666666666671</v>
      </c>
      <c r="G13" s="77">
        <f t="shared" si="6"/>
        <v>56.666666666666671</v>
      </c>
      <c r="H13" s="44"/>
      <c r="I13" s="45">
        <f t="shared" si="1"/>
        <v>0</v>
      </c>
      <c r="J13" s="46">
        <f t="shared" si="7"/>
        <v>0</v>
      </c>
      <c r="K13" s="47"/>
      <c r="L13" s="48">
        <f t="shared" si="8"/>
        <v>7100</v>
      </c>
      <c r="M13" s="42">
        <f t="shared" si="3"/>
        <v>51.666666666666671</v>
      </c>
      <c r="N13" s="42">
        <f t="shared" si="9"/>
        <v>56.666666666666671</v>
      </c>
      <c r="O13" s="49"/>
      <c r="P13" s="45">
        <f t="shared" si="4"/>
        <v>0</v>
      </c>
      <c r="Q13" s="46">
        <f t="shared" si="10"/>
        <v>0</v>
      </c>
    </row>
    <row r="14" spans="1:21" s="6" customFormat="1" ht="24" customHeight="1" thickBot="1" x14ac:dyDescent="0.2">
      <c r="A14" s="31"/>
      <c r="B14" s="71" t="s">
        <v>34</v>
      </c>
      <c r="C14" s="20">
        <v>7300</v>
      </c>
      <c r="D14" s="40">
        <v>10</v>
      </c>
      <c r="E14" s="43">
        <v>6400</v>
      </c>
      <c r="F14" s="42">
        <f t="shared" si="0"/>
        <v>63.333333333333336</v>
      </c>
      <c r="G14" s="77">
        <f t="shared" si="6"/>
        <v>73.333333333333343</v>
      </c>
      <c r="H14" s="44"/>
      <c r="I14" s="45">
        <f t="shared" si="1"/>
        <v>0</v>
      </c>
      <c r="J14" s="46">
        <f t="shared" si="7"/>
        <v>0</v>
      </c>
      <c r="K14" s="47">
        <v>0.15</v>
      </c>
      <c r="L14" s="103">
        <f t="shared" si="8"/>
        <v>5440</v>
      </c>
      <c r="M14" s="82">
        <f t="shared" si="3"/>
        <v>79.333333333333329</v>
      </c>
      <c r="N14" s="82">
        <f t="shared" si="9"/>
        <v>89.333333333333329</v>
      </c>
      <c r="O14" s="49">
        <v>1</v>
      </c>
      <c r="P14" s="45">
        <f t="shared" si="4"/>
        <v>0.13789195315451455</v>
      </c>
      <c r="Q14" s="46">
        <f t="shared" si="10"/>
        <v>12.318347815136633</v>
      </c>
    </row>
    <row r="15" spans="1:21" s="6" customFormat="1" ht="24" customHeight="1" thickBot="1" x14ac:dyDescent="0.2">
      <c r="A15" s="31"/>
      <c r="B15" s="71" t="s">
        <v>36</v>
      </c>
      <c r="C15" s="20">
        <v>7300</v>
      </c>
      <c r="D15" s="40">
        <v>5</v>
      </c>
      <c r="E15" s="43">
        <v>6416.5</v>
      </c>
      <c r="F15" s="42">
        <f t="shared" si="0"/>
        <v>63.058333333333337</v>
      </c>
      <c r="G15" s="77">
        <f t="shared" ref="G15" si="11">D15+F15</f>
        <v>68.058333333333337</v>
      </c>
      <c r="H15" s="44"/>
      <c r="I15" s="45">
        <f t="shared" si="1"/>
        <v>0</v>
      </c>
      <c r="J15" s="46">
        <f t="shared" ref="J15" si="12">+G15*I15</f>
        <v>0</v>
      </c>
      <c r="K15" s="47"/>
      <c r="L15" s="48">
        <f t="shared" ref="L15" si="13">+$E15*(1-K15)</f>
        <v>6416.5</v>
      </c>
      <c r="M15" s="42">
        <f t="shared" si="3"/>
        <v>63.058333333333337</v>
      </c>
      <c r="N15" s="42">
        <f t="shared" ref="N15" si="14">$D15+M15</f>
        <v>68.058333333333337</v>
      </c>
      <c r="O15" s="49"/>
      <c r="P15" s="45">
        <f t="shared" si="4"/>
        <v>0</v>
      </c>
      <c r="Q15" s="46">
        <f t="shared" ref="Q15" si="15">+N15*P15</f>
        <v>0</v>
      </c>
    </row>
    <row r="16" spans="1:21" s="6" customFormat="1" ht="24" customHeight="1" thickBot="1" x14ac:dyDescent="0.2">
      <c r="A16" s="50"/>
      <c r="B16" s="72" t="s">
        <v>37</v>
      </c>
      <c r="C16" s="20">
        <v>7300</v>
      </c>
      <c r="D16" s="51">
        <v>10</v>
      </c>
      <c r="E16" s="78">
        <v>5100</v>
      </c>
      <c r="F16" s="97">
        <f t="shared" si="0"/>
        <v>85</v>
      </c>
      <c r="G16" s="98">
        <f t="shared" si="6"/>
        <v>95</v>
      </c>
      <c r="H16" s="52">
        <v>1</v>
      </c>
      <c r="I16" s="53">
        <f t="shared" si="1"/>
        <v>0.13789195315451455</v>
      </c>
      <c r="J16" s="54">
        <f t="shared" si="7"/>
        <v>13.099735549678883</v>
      </c>
      <c r="K16" s="55"/>
      <c r="L16" s="153">
        <f t="shared" si="8"/>
        <v>5100</v>
      </c>
      <c r="M16" s="154">
        <f t="shared" si="3"/>
        <v>85</v>
      </c>
      <c r="N16" s="155">
        <f t="shared" si="9"/>
        <v>95</v>
      </c>
      <c r="O16" s="56"/>
      <c r="P16" s="53"/>
      <c r="Q16" s="54"/>
    </row>
    <row r="17" spans="1:17" s="6" customFormat="1" ht="24" customHeight="1" thickBot="1" x14ac:dyDescent="0.2">
      <c r="A17" s="19" t="s">
        <v>22</v>
      </c>
      <c r="B17" s="69" t="s">
        <v>30</v>
      </c>
      <c r="C17" s="20">
        <v>12100</v>
      </c>
      <c r="D17" s="21">
        <v>10</v>
      </c>
      <c r="E17" s="75">
        <v>9595</v>
      </c>
      <c r="F17" s="68">
        <f>$U$2*(2-E17/MIN(E$17:E$21))</f>
        <v>75.055296856810244</v>
      </c>
      <c r="G17" s="68">
        <f t="shared" ref="G17:G37" si="16">D17+F17</f>
        <v>85.055296856810244</v>
      </c>
      <c r="H17" s="24"/>
      <c r="I17" s="25">
        <f t="shared" si="1"/>
        <v>0</v>
      </c>
      <c r="J17" s="26">
        <f t="shared" si="2"/>
        <v>0</v>
      </c>
      <c r="K17" s="27"/>
      <c r="L17" s="57">
        <f t="shared" ref="L17:L37" si="17">+$E17*(1-K17)</f>
        <v>9595</v>
      </c>
      <c r="M17" s="23">
        <f>$U$2*(2-L17/MIN(L$17:L$21))</f>
        <v>75.055296856810244</v>
      </c>
      <c r="N17" s="23">
        <f t="shared" ref="N17:N37" si="18">$D17+M17</f>
        <v>85.055296856810244</v>
      </c>
      <c r="O17" s="58"/>
      <c r="P17" s="25">
        <f t="shared" si="4"/>
        <v>0</v>
      </c>
      <c r="Q17" s="26">
        <f t="shared" si="5"/>
        <v>0</v>
      </c>
    </row>
    <row r="18" spans="1:17" s="6" customFormat="1" ht="24" customHeight="1" thickBot="1" x14ac:dyDescent="0.2">
      <c r="A18" s="31"/>
      <c r="B18" s="71" t="s">
        <v>31</v>
      </c>
      <c r="C18" s="20">
        <v>12100</v>
      </c>
      <c r="D18" s="32">
        <v>10</v>
      </c>
      <c r="E18" s="59">
        <v>10250.5</v>
      </c>
      <c r="F18" s="38">
        <f>$U$2*(2-E18/MIN(E$17:E$21))</f>
        <v>68.568975552968553</v>
      </c>
      <c r="G18" s="38">
        <f t="shared" si="16"/>
        <v>78.568975552968553</v>
      </c>
      <c r="H18" s="33"/>
      <c r="I18" s="34">
        <f t="shared" si="1"/>
        <v>0</v>
      </c>
      <c r="J18" s="35">
        <f t="shared" si="2"/>
        <v>0</v>
      </c>
      <c r="K18" s="36"/>
      <c r="L18" s="37">
        <f t="shared" si="17"/>
        <v>10250.5</v>
      </c>
      <c r="M18" s="38">
        <f>$U$2*(2-L18/MIN(L$17:L$21))</f>
        <v>68.568975552968553</v>
      </c>
      <c r="N18" s="38">
        <f t="shared" si="18"/>
        <v>78.568975552968553</v>
      </c>
      <c r="O18" s="39"/>
      <c r="P18" s="34">
        <f t="shared" si="4"/>
        <v>0</v>
      </c>
      <c r="Q18" s="35">
        <f t="shared" si="5"/>
        <v>0</v>
      </c>
    </row>
    <row r="19" spans="1:17" s="6" customFormat="1" ht="24" customHeight="1" thickBot="1" x14ac:dyDescent="0.2">
      <c r="A19" s="31"/>
      <c r="B19" s="71" t="s">
        <v>33</v>
      </c>
      <c r="C19" s="20">
        <v>12100</v>
      </c>
      <c r="D19" s="40">
        <v>5</v>
      </c>
      <c r="E19" s="41">
        <v>9700</v>
      </c>
      <c r="F19" s="42">
        <f t="shared" ref="F19:F21" si="19">$U$2*(2-E19/MIN(E$17:E$21))</f>
        <v>74.016298020954594</v>
      </c>
      <c r="G19" s="42">
        <f t="shared" ref="G19:G23" si="20">D19+F19</f>
        <v>79.016298020954594</v>
      </c>
      <c r="H19" s="44"/>
      <c r="I19" s="45">
        <f t="shared" si="1"/>
        <v>0</v>
      </c>
      <c r="J19" s="46">
        <f t="shared" ref="J19:J23" si="21">+G19*I19</f>
        <v>0</v>
      </c>
      <c r="K19" s="47"/>
      <c r="L19" s="48">
        <f t="shared" ref="L19:L23" si="22">+$E19*(1-K19)</f>
        <v>9700</v>
      </c>
      <c r="M19" s="42">
        <f t="shared" ref="M19:M21" si="23">$U$2*(2-L19/MIN(L$17:L$21))</f>
        <v>74.016298020954594</v>
      </c>
      <c r="N19" s="42">
        <f t="shared" ref="N19:N23" si="24">$D19+M19</f>
        <v>79.016298020954594</v>
      </c>
      <c r="O19" s="49"/>
      <c r="P19" s="45">
        <f t="shared" si="4"/>
        <v>0</v>
      </c>
      <c r="Q19" s="46">
        <f t="shared" ref="Q19:Q23" si="25">+N19*P19</f>
        <v>0</v>
      </c>
    </row>
    <row r="20" spans="1:17" s="6" customFormat="1" ht="24" customHeight="1" thickBot="1" x14ac:dyDescent="0.2">
      <c r="A20" s="31"/>
      <c r="B20" s="71" t="s">
        <v>34</v>
      </c>
      <c r="C20" s="20">
        <v>12100</v>
      </c>
      <c r="D20" s="40">
        <v>10</v>
      </c>
      <c r="E20" s="41">
        <v>10200</v>
      </c>
      <c r="F20" s="42">
        <f t="shared" si="19"/>
        <v>69.068684516880097</v>
      </c>
      <c r="G20" s="42">
        <f t="shared" si="20"/>
        <v>79.068684516880097</v>
      </c>
      <c r="H20" s="44"/>
      <c r="I20" s="45">
        <f t="shared" si="1"/>
        <v>0</v>
      </c>
      <c r="J20" s="46">
        <f t="shared" si="21"/>
        <v>0</v>
      </c>
      <c r="K20" s="47">
        <v>0.15</v>
      </c>
      <c r="L20" s="103">
        <f t="shared" si="22"/>
        <v>8670</v>
      </c>
      <c r="M20" s="82">
        <f t="shared" si="23"/>
        <v>84.208381839348078</v>
      </c>
      <c r="N20" s="82">
        <f t="shared" si="24"/>
        <v>94.208381839348078</v>
      </c>
      <c r="O20" s="49">
        <v>1</v>
      </c>
      <c r="P20" s="45">
        <f t="shared" si="4"/>
        <v>0.22856063468077067</v>
      </c>
      <c r="Q20" s="46">
        <f t="shared" si="25"/>
        <v>21.532327545449785</v>
      </c>
    </row>
    <row r="21" spans="1:17" s="6" customFormat="1" ht="24" customHeight="1" thickBot="1" x14ac:dyDescent="0.2">
      <c r="A21" s="50"/>
      <c r="B21" s="72" t="s">
        <v>37</v>
      </c>
      <c r="C21" s="20">
        <v>12100</v>
      </c>
      <c r="D21" s="51">
        <v>10</v>
      </c>
      <c r="E21" s="60">
        <v>8590</v>
      </c>
      <c r="F21" s="61">
        <f t="shared" si="19"/>
        <v>85</v>
      </c>
      <c r="G21" s="62">
        <f t="shared" si="20"/>
        <v>95</v>
      </c>
      <c r="H21" s="52">
        <v>1</v>
      </c>
      <c r="I21" s="53">
        <f t="shared" si="1"/>
        <v>0.22856063468077067</v>
      </c>
      <c r="J21" s="54">
        <f t="shared" si="21"/>
        <v>21.713260294673216</v>
      </c>
      <c r="K21" s="55"/>
      <c r="L21" s="153">
        <f t="shared" si="22"/>
        <v>8590</v>
      </c>
      <c r="M21" s="154">
        <f t="shared" si="23"/>
        <v>85</v>
      </c>
      <c r="N21" s="155">
        <f t="shared" si="24"/>
        <v>95</v>
      </c>
      <c r="O21" s="63"/>
      <c r="P21" s="53">
        <f t="shared" si="4"/>
        <v>0</v>
      </c>
      <c r="Q21" s="54">
        <f t="shared" si="25"/>
        <v>0</v>
      </c>
    </row>
    <row r="22" spans="1:17" s="6" customFormat="1" ht="24" customHeight="1" thickBot="1" x14ac:dyDescent="0.2">
      <c r="A22" s="19" t="s">
        <v>23</v>
      </c>
      <c r="B22" s="69" t="s">
        <v>30</v>
      </c>
      <c r="C22" s="20">
        <v>7000</v>
      </c>
      <c r="D22" s="21">
        <v>10</v>
      </c>
      <c r="E22" s="96">
        <v>4350</v>
      </c>
      <c r="F22" s="28">
        <f>$U$2*(2-E22/MIN(E$22:E$26))</f>
        <v>85</v>
      </c>
      <c r="G22" s="29">
        <f t="shared" si="20"/>
        <v>95</v>
      </c>
      <c r="H22" s="24">
        <v>1</v>
      </c>
      <c r="I22" s="25">
        <f t="shared" si="1"/>
        <v>0.13222516055912353</v>
      </c>
      <c r="J22" s="26">
        <f t="shared" si="21"/>
        <v>12.561390253116736</v>
      </c>
      <c r="K22" s="27"/>
      <c r="L22" s="57">
        <f t="shared" si="22"/>
        <v>4350</v>
      </c>
      <c r="M22" s="23">
        <f>$U$2*(2-L22/MIN(L$22:L$26))</f>
        <v>85</v>
      </c>
      <c r="N22" s="156">
        <f t="shared" si="24"/>
        <v>95</v>
      </c>
      <c r="O22" s="58"/>
      <c r="P22" s="25">
        <f t="shared" si="4"/>
        <v>0</v>
      </c>
      <c r="Q22" s="26">
        <f t="shared" si="25"/>
        <v>0</v>
      </c>
    </row>
    <row r="23" spans="1:17" s="6" customFormat="1" ht="24" customHeight="1" thickBot="1" x14ac:dyDescent="0.2">
      <c r="A23" s="31"/>
      <c r="B23" s="71" t="s">
        <v>31</v>
      </c>
      <c r="C23" s="20">
        <v>7000</v>
      </c>
      <c r="D23" s="32">
        <v>10</v>
      </c>
      <c r="E23" s="59">
        <v>5439.5</v>
      </c>
      <c r="F23" s="38">
        <f>$U$2*(2-E23/MIN(E$22:E$26))</f>
        <v>63.710919540229888</v>
      </c>
      <c r="G23" s="38">
        <f t="shared" si="20"/>
        <v>73.710919540229895</v>
      </c>
      <c r="H23" s="33"/>
      <c r="I23" s="34">
        <f t="shared" si="1"/>
        <v>0</v>
      </c>
      <c r="J23" s="35">
        <f t="shared" si="21"/>
        <v>0</v>
      </c>
      <c r="K23" s="36"/>
      <c r="L23" s="37">
        <f t="shared" si="22"/>
        <v>5439.5</v>
      </c>
      <c r="M23" s="38">
        <f>$U$2*(2-L23/MIN(L$22:L$26))</f>
        <v>63.710919540229888</v>
      </c>
      <c r="N23" s="38">
        <f t="shared" si="24"/>
        <v>73.710919540229895</v>
      </c>
      <c r="O23" s="39"/>
      <c r="P23" s="34">
        <f t="shared" si="4"/>
        <v>0</v>
      </c>
      <c r="Q23" s="35">
        <f t="shared" si="25"/>
        <v>0</v>
      </c>
    </row>
    <row r="24" spans="1:17" s="6" customFormat="1" ht="24" customHeight="1" thickBot="1" x14ac:dyDescent="0.2">
      <c r="A24" s="31"/>
      <c r="B24" s="71" t="s">
        <v>33</v>
      </c>
      <c r="C24" s="20">
        <v>7000</v>
      </c>
      <c r="D24" s="40">
        <v>5</v>
      </c>
      <c r="E24" s="41">
        <v>7000</v>
      </c>
      <c r="F24" s="42">
        <f>$U$2*(2-E24/MIN(E$22:E$26))</f>
        <v>33.218390804597696</v>
      </c>
      <c r="G24" s="42">
        <f t="shared" ref="G24:G26" si="26">D24+F24</f>
        <v>38.218390804597696</v>
      </c>
      <c r="H24" s="44"/>
      <c r="I24" s="45">
        <f t="shared" si="1"/>
        <v>0</v>
      </c>
      <c r="J24" s="46">
        <f t="shared" ref="J24:J26" si="27">+G24*I24</f>
        <v>0</v>
      </c>
      <c r="K24" s="47"/>
      <c r="L24" s="48">
        <f t="shared" ref="L24:L26" si="28">+$E24*(1-K24)</f>
        <v>7000</v>
      </c>
      <c r="M24" s="42">
        <f>$U$2*(2-L24/MIN(L$22:L$26))</f>
        <v>33.218390804597696</v>
      </c>
      <c r="N24" s="42">
        <f t="shared" ref="N24:N26" si="29">$D24+M24</f>
        <v>38.218390804597696</v>
      </c>
      <c r="O24" s="49"/>
      <c r="P24" s="45">
        <f t="shared" si="4"/>
        <v>0</v>
      </c>
      <c r="Q24" s="46">
        <f t="shared" ref="Q24:Q26" si="30">+N24*P24</f>
        <v>0</v>
      </c>
    </row>
    <row r="25" spans="1:17" s="6" customFormat="1" ht="24" customHeight="1" thickBot="1" x14ac:dyDescent="0.2">
      <c r="A25" s="31"/>
      <c r="B25" s="71" t="s">
        <v>34</v>
      </c>
      <c r="C25" s="20">
        <v>7000</v>
      </c>
      <c r="D25" s="40">
        <v>10</v>
      </c>
      <c r="E25" s="41">
        <v>5200</v>
      </c>
      <c r="F25" s="42">
        <f>$U$2*(2-E25/MIN(E$22:E$26))</f>
        <v>68.390804597701148</v>
      </c>
      <c r="G25" s="42">
        <f t="shared" si="26"/>
        <v>78.390804597701148</v>
      </c>
      <c r="H25" s="44"/>
      <c r="I25" s="45">
        <f t="shared" si="1"/>
        <v>0</v>
      </c>
      <c r="J25" s="46">
        <f t="shared" si="27"/>
        <v>0</v>
      </c>
      <c r="K25" s="47">
        <v>0.15</v>
      </c>
      <c r="L25" s="103">
        <f t="shared" si="28"/>
        <v>4420</v>
      </c>
      <c r="M25" s="82">
        <f>$U$2*(2-L25/MIN(L$22:L$26))</f>
        <v>83.632183908045974</v>
      </c>
      <c r="N25" s="82">
        <f t="shared" si="29"/>
        <v>93.632183908045974</v>
      </c>
      <c r="O25" s="49">
        <v>1</v>
      </c>
      <c r="P25" s="45">
        <f t="shared" si="4"/>
        <v>0.13222516055912353</v>
      </c>
      <c r="Q25" s="46">
        <f t="shared" si="30"/>
        <v>12.380530550742762</v>
      </c>
    </row>
    <row r="26" spans="1:17" s="6" customFormat="1" ht="24" customHeight="1" thickBot="1" x14ac:dyDescent="0.2">
      <c r="A26" s="50"/>
      <c r="B26" s="72" t="s">
        <v>36</v>
      </c>
      <c r="C26" s="20">
        <v>7000</v>
      </c>
      <c r="D26" s="51">
        <v>5</v>
      </c>
      <c r="E26" s="79">
        <v>6900</v>
      </c>
      <c r="F26" s="80">
        <f>$U$2*(2-E26/MIN(E$22:E$26))</f>
        <v>35.172413793103445</v>
      </c>
      <c r="G26" s="80">
        <f t="shared" si="26"/>
        <v>40.172413793103445</v>
      </c>
      <c r="H26" s="52"/>
      <c r="I26" s="53">
        <f t="shared" si="1"/>
        <v>0</v>
      </c>
      <c r="J26" s="54">
        <f t="shared" si="27"/>
        <v>0</v>
      </c>
      <c r="K26" s="55"/>
      <c r="L26" s="102">
        <f t="shared" si="28"/>
        <v>6900</v>
      </c>
      <c r="M26" s="80">
        <f>$U$2*(2-L26/MIN(L$22:L$26))</f>
        <v>35.172413793103445</v>
      </c>
      <c r="N26" s="80">
        <f t="shared" si="29"/>
        <v>40.172413793103445</v>
      </c>
      <c r="O26" s="63"/>
      <c r="P26" s="53">
        <f t="shared" si="4"/>
        <v>0</v>
      </c>
      <c r="Q26" s="54">
        <f t="shared" si="30"/>
        <v>0</v>
      </c>
    </row>
    <row r="27" spans="1:17" s="6" customFormat="1" ht="24" customHeight="1" thickBot="1" x14ac:dyDescent="0.2">
      <c r="A27" s="19" t="s">
        <v>24</v>
      </c>
      <c r="B27" s="69" t="s">
        <v>30</v>
      </c>
      <c r="C27" s="20"/>
      <c r="D27" s="21">
        <v>10</v>
      </c>
      <c r="E27" s="22"/>
      <c r="F27" s="23"/>
      <c r="G27" s="23"/>
      <c r="H27" s="24"/>
      <c r="I27" s="25">
        <f t="shared" si="1"/>
        <v>0</v>
      </c>
      <c r="J27" s="26">
        <f t="shared" ref="J27:J31" si="31">+G27*I27</f>
        <v>0</v>
      </c>
      <c r="K27" s="27"/>
      <c r="L27" s="57">
        <f t="shared" ref="L27:L31" si="32">+$E27*(1-K27)</f>
        <v>0</v>
      </c>
      <c r="M27" s="23"/>
      <c r="N27" s="23"/>
      <c r="O27" s="58"/>
      <c r="P27" s="25">
        <f t="shared" si="4"/>
        <v>0</v>
      </c>
      <c r="Q27" s="26">
        <f t="shared" ref="Q27:Q31" si="33">+N27*P27</f>
        <v>0</v>
      </c>
    </row>
    <row r="28" spans="1:17" s="6" customFormat="1" ht="24" customHeight="1" thickBot="1" x14ac:dyDescent="0.2">
      <c r="A28" s="31"/>
      <c r="B28" s="71" t="s">
        <v>31</v>
      </c>
      <c r="C28" s="20"/>
      <c r="D28" s="32">
        <v>10</v>
      </c>
      <c r="E28" s="59"/>
      <c r="F28" s="38"/>
      <c r="G28" s="38"/>
      <c r="H28" s="33"/>
      <c r="I28" s="34">
        <f t="shared" si="1"/>
        <v>0</v>
      </c>
      <c r="J28" s="35">
        <f t="shared" si="31"/>
        <v>0</v>
      </c>
      <c r="K28" s="36"/>
      <c r="L28" s="37">
        <f t="shared" si="32"/>
        <v>0</v>
      </c>
      <c r="M28" s="38"/>
      <c r="N28" s="38"/>
      <c r="O28" s="39"/>
      <c r="P28" s="34">
        <f t="shared" si="4"/>
        <v>0</v>
      </c>
      <c r="Q28" s="35">
        <f t="shared" si="33"/>
        <v>0</v>
      </c>
    </row>
    <row r="29" spans="1:17" s="6" customFormat="1" ht="24" customHeight="1" thickBot="1" x14ac:dyDescent="0.2">
      <c r="A29" s="31"/>
      <c r="B29" s="71" t="s">
        <v>33</v>
      </c>
      <c r="C29" s="20"/>
      <c r="D29" s="40">
        <v>5</v>
      </c>
      <c r="E29" s="41"/>
      <c r="F29" s="42"/>
      <c r="G29" s="42"/>
      <c r="H29" s="44"/>
      <c r="I29" s="45">
        <f t="shared" si="1"/>
        <v>0</v>
      </c>
      <c r="J29" s="46">
        <f t="shared" si="31"/>
        <v>0</v>
      </c>
      <c r="K29" s="47"/>
      <c r="L29" s="48">
        <f t="shared" si="32"/>
        <v>0</v>
      </c>
      <c r="M29" s="42"/>
      <c r="N29" s="42"/>
      <c r="O29" s="49"/>
      <c r="P29" s="45">
        <f t="shared" si="4"/>
        <v>0</v>
      </c>
      <c r="Q29" s="46">
        <f t="shared" si="33"/>
        <v>0</v>
      </c>
    </row>
    <row r="30" spans="1:17" s="6" customFormat="1" ht="24" customHeight="1" thickBot="1" x14ac:dyDescent="0.2">
      <c r="A30" s="31"/>
      <c r="B30" s="71" t="s">
        <v>34</v>
      </c>
      <c r="C30" s="20"/>
      <c r="D30" s="40">
        <v>10</v>
      </c>
      <c r="E30" s="81"/>
      <c r="F30" s="82"/>
      <c r="G30" s="99"/>
      <c r="H30" s="44"/>
      <c r="I30" s="45">
        <f t="shared" si="1"/>
        <v>0</v>
      </c>
      <c r="J30" s="46">
        <f t="shared" si="31"/>
        <v>0</v>
      </c>
      <c r="K30" s="47"/>
      <c r="L30" s="103">
        <f t="shared" si="32"/>
        <v>0</v>
      </c>
      <c r="M30" s="82"/>
      <c r="N30" s="99"/>
      <c r="O30" s="49"/>
      <c r="P30" s="45">
        <f t="shared" si="4"/>
        <v>0</v>
      </c>
      <c r="Q30" s="46">
        <f t="shared" si="33"/>
        <v>0</v>
      </c>
    </row>
    <row r="31" spans="1:17" s="6" customFormat="1" ht="24" customHeight="1" thickBot="1" x14ac:dyDescent="0.2">
      <c r="A31" s="50"/>
      <c r="B31" s="72" t="s">
        <v>37</v>
      </c>
      <c r="C31" s="20"/>
      <c r="D31" s="51">
        <v>10</v>
      </c>
      <c r="E31" s="79"/>
      <c r="F31" s="80"/>
      <c r="G31" s="80"/>
      <c r="H31" s="52"/>
      <c r="I31" s="53">
        <f t="shared" si="1"/>
        <v>0</v>
      </c>
      <c r="J31" s="54">
        <f t="shared" si="31"/>
        <v>0</v>
      </c>
      <c r="K31" s="55"/>
      <c r="L31" s="102">
        <f t="shared" si="32"/>
        <v>0</v>
      </c>
      <c r="M31" s="80"/>
      <c r="N31" s="80"/>
      <c r="O31" s="63"/>
      <c r="P31" s="53">
        <f t="shared" si="4"/>
        <v>0</v>
      </c>
      <c r="Q31" s="54">
        <f t="shared" si="33"/>
        <v>0</v>
      </c>
    </row>
    <row r="32" spans="1:17" s="6" customFormat="1" ht="24" customHeight="1" thickBot="1" x14ac:dyDescent="0.2">
      <c r="A32" s="19" t="s">
        <v>25</v>
      </c>
      <c r="B32" s="69" t="s">
        <v>30</v>
      </c>
      <c r="C32" s="20">
        <v>6800</v>
      </c>
      <c r="D32" s="21">
        <v>10</v>
      </c>
      <c r="E32" s="22">
        <v>5390</v>
      </c>
      <c r="F32" s="23">
        <f>$U$2*(2-E32/MIN(E$32:E$36))</f>
        <v>73.547368421052624</v>
      </c>
      <c r="G32" s="23">
        <f t="shared" ref="G32:G36" si="34">D32+F32</f>
        <v>83.547368421052624</v>
      </c>
      <c r="H32" s="24"/>
      <c r="I32" s="25">
        <f t="shared" si="1"/>
        <v>0</v>
      </c>
      <c r="J32" s="26">
        <f t="shared" ref="J32:J36" si="35">+G32*I32</f>
        <v>0</v>
      </c>
      <c r="K32" s="27"/>
      <c r="L32" s="57">
        <f t="shared" ref="L32:L36" si="36">+$E32*(1-K32)</f>
        <v>5390</v>
      </c>
      <c r="M32" s="23">
        <f>$U$2*(2-L32/MIN(L$32:L$36))</f>
        <v>66.34615384615384</v>
      </c>
      <c r="N32" s="23">
        <f t="shared" ref="N32:N36" si="37">$D32+M32</f>
        <v>76.34615384615384</v>
      </c>
      <c r="O32" s="58"/>
      <c r="P32" s="25">
        <f t="shared" si="4"/>
        <v>0</v>
      </c>
      <c r="Q32" s="26">
        <f t="shared" ref="Q32:Q36" si="38">+N32*P32</f>
        <v>0</v>
      </c>
    </row>
    <row r="33" spans="1:17" s="6" customFormat="1" ht="24" customHeight="1" thickBot="1" x14ac:dyDescent="0.2">
      <c r="A33" s="31"/>
      <c r="B33" s="71" t="s">
        <v>31</v>
      </c>
      <c r="C33" s="20">
        <v>6800</v>
      </c>
      <c r="D33" s="32">
        <v>10</v>
      </c>
      <c r="E33" s="59">
        <v>6452.2</v>
      </c>
      <c r="F33" s="38">
        <f>$U$2*(2-E33/MIN(E$32:E$36))</f>
        <v>54.539578947368433</v>
      </c>
      <c r="G33" s="38">
        <f t="shared" si="34"/>
        <v>64.539578947368426</v>
      </c>
      <c r="H33" s="33"/>
      <c r="I33" s="34">
        <f t="shared" si="1"/>
        <v>0</v>
      </c>
      <c r="J33" s="35">
        <f t="shared" si="35"/>
        <v>0</v>
      </c>
      <c r="K33" s="36"/>
      <c r="L33" s="37">
        <f t="shared" si="36"/>
        <v>6452.2</v>
      </c>
      <c r="M33" s="38">
        <f>$U$2*(2-L33/MIN(L$32:L$36))</f>
        <v>45.919230769230772</v>
      </c>
      <c r="N33" s="38">
        <f t="shared" si="37"/>
        <v>55.919230769230772</v>
      </c>
      <c r="O33" s="39"/>
      <c r="P33" s="34">
        <f t="shared" si="4"/>
        <v>0</v>
      </c>
      <c r="Q33" s="35">
        <f t="shared" si="38"/>
        <v>0</v>
      </c>
    </row>
    <row r="34" spans="1:17" s="6" customFormat="1" ht="24" customHeight="1" thickBot="1" x14ac:dyDescent="0.2">
      <c r="A34" s="31"/>
      <c r="B34" s="71" t="s">
        <v>33</v>
      </c>
      <c r="C34" s="20">
        <v>6800</v>
      </c>
      <c r="D34" s="40">
        <v>5</v>
      </c>
      <c r="E34" s="41">
        <v>6580</v>
      </c>
      <c r="F34" s="42">
        <f>$U$2*(2-E34/MIN(E$32:E$36))</f>
        <v>52.252631578947373</v>
      </c>
      <c r="G34" s="42">
        <f t="shared" si="34"/>
        <v>57.252631578947373</v>
      </c>
      <c r="H34" s="44"/>
      <c r="I34" s="45">
        <f t="shared" si="1"/>
        <v>0</v>
      </c>
      <c r="J34" s="46">
        <f t="shared" si="35"/>
        <v>0</v>
      </c>
      <c r="K34" s="47"/>
      <c r="L34" s="48">
        <f t="shared" si="36"/>
        <v>6580</v>
      </c>
      <c r="M34" s="42">
        <f>$U$2*(2-L34/MIN(L$32:L$36))</f>
        <v>43.46153846153846</v>
      </c>
      <c r="N34" s="42">
        <f t="shared" si="37"/>
        <v>48.46153846153846</v>
      </c>
      <c r="O34" s="49"/>
      <c r="P34" s="45">
        <f t="shared" si="4"/>
        <v>0</v>
      </c>
      <c r="Q34" s="46">
        <f t="shared" si="38"/>
        <v>0</v>
      </c>
    </row>
    <row r="35" spans="1:17" s="6" customFormat="1" ht="24" customHeight="1" thickBot="1" x14ac:dyDescent="0.2">
      <c r="A35" s="31"/>
      <c r="B35" s="71" t="s">
        <v>34</v>
      </c>
      <c r="C35" s="20">
        <v>6800</v>
      </c>
      <c r="D35" s="40">
        <v>10</v>
      </c>
      <c r="E35" s="41">
        <v>5200</v>
      </c>
      <c r="F35" s="42">
        <f>$U$2*(2-E35/MIN(E$32:E$36))</f>
        <v>76.94736842105263</v>
      </c>
      <c r="G35" s="42">
        <f t="shared" si="34"/>
        <v>86.94736842105263</v>
      </c>
      <c r="H35" s="44"/>
      <c r="I35" s="45">
        <f t="shared" si="1"/>
        <v>0</v>
      </c>
      <c r="J35" s="46">
        <f t="shared" si="35"/>
        <v>0</v>
      </c>
      <c r="K35" s="47">
        <v>0.15</v>
      </c>
      <c r="L35" s="103">
        <f t="shared" si="36"/>
        <v>4420</v>
      </c>
      <c r="M35" s="82">
        <f>$U$2*(2-L35/MIN(L$32:L$36))</f>
        <v>85</v>
      </c>
      <c r="N35" s="99">
        <f t="shared" si="37"/>
        <v>95</v>
      </c>
      <c r="O35" s="49">
        <v>1</v>
      </c>
      <c r="P35" s="45">
        <f t="shared" si="4"/>
        <v>0.12844729882886285</v>
      </c>
      <c r="Q35" s="46">
        <f t="shared" si="38"/>
        <v>12.202493388741971</v>
      </c>
    </row>
    <row r="36" spans="1:17" s="6" customFormat="1" ht="24" customHeight="1" thickBot="1" x14ac:dyDescent="0.2">
      <c r="A36" s="50"/>
      <c r="B36" s="72" t="s">
        <v>37</v>
      </c>
      <c r="C36" s="20">
        <v>6800</v>
      </c>
      <c r="D36" s="51">
        <v>10</v>
      </c>
      <c r="E36" s="60">
        <v>4750</v>
      </c>
      <c r="F36" s="61">
        <f>$U$2*(2-E36/MIN(E$32:E$36))</f>
        <v>85</v>
      </c>
      <c r="G36" s="62">
        <f t="shared" si="34"/>
        <v>95</v>
      </c>
      <c r="H36" s="52">
        <v>1</v>
      </c>
      <c r="I36" s="53">
        <f t="shared" si="1"/>
        <v>0.12844729882886285</v>
      </c>
      <c r="J36" s="54">
        <f t="shared" si="35"/>
        <v>12.202493388741971</v>
      </c>
      <c r="K36" s="55"/>
      <c r="L36" s="153">
        <f t="shared" si="36"/>
        <v>4750</v>
      </c>
      <c r="M36" s="154">
        <f>$U$2*(2-L36/MIN(L$32:L$36))</f>
        <v>78.65384615384616</v>
      </c>
      <c r="N36" s="154">
        <f t="shared" si="37"/>
        <v>88.65384615384616</v>
      </c>
      <c r="O36" s="63"/>
      <c r="P36" s="53">
        <f t="shared" si="4"/>
        <v>0</v>
      </c>
      <c r="Q36" s="54">
        <f t="shared" si="38"/>
        <v>0</v>
      </c>
    </row>
    <row r="37" spans="1:17" s="6" customFormat="1" ht="24" customHeight="1" thickBot="1" x14ac:dyDescent="0.2">
      <c r="A37" s="85" t="s">
        <v>26</v>
      </c>
      <c r="B37" s="86" t="s">
        <v>33</v>
      </c>
      <c r="C37" s="87">
        <v>19740</v>
      </c>
      <c r="D37" s="88">
        <v>5</v>
      </c>
      <c r="E37" s="104">
        <v>19200</v>
      </c>
      <c r="F37" s="105">
        <f>$U$2*(2-E37/MIN(E$37:E$37))</f>
        <v>85</v>
      </c>
      <c r="G37" s="106">
        <f t="shared" si="16"/>
        <v>90</v>
      </c>
      <c r="H37" s="90">
        <v>1</v>
      </c>
      <c r="I37" s="91">
        <f t="shared" si="1"/>
        <v>0.37287495277672839</v>
      </c>
      <c r="J37" s="92">
        <f t="shared" si="2"/>
        <v>33.558745749905555</v>
      </c>
      <c r="K37" s="93"/>
      <c r="L37" s="94">
        <f t="shared" si="17"/>
        <v>19200</v>
      </c>
      <c r="M37" s="89">
        <f>$U$2*(2-L37/MIN(L$37:L$37))</f>
        <v>85</v>
      </c>
      <c r="N37" s="89">
        <f t="shared" si="18"/>
        <v>90</v>
      </c>
      <c r="O37" s="95">
        <v>1</v>
      </c>
      <c r="P37" s="91">
        <f t="shared" si="4"/>
        <v>0.37287495277672839</v>
      </c>
      <c r="Q37" s="92">
        <f t="shared" si="5"/>
        <v>33.558745749905555</v>
      </c>
    </row>
    <row r="38" spans="1:17" ht="42.75" customHeight="1" thickBot="1" x14ac:dyDescent="0.25">
      <c r="B38" s="83" t="s">
        <v>12</v>
      </c>
      <c r="C38" s="84">
        <f>C9+C17+C37+C22+C27+C32</f>
        <v>52940</v>
      </c>
      <c r="I38" s="65" t="s">
        <v>13</v>
      </c>
      <c r="J38" s="66">
        <f>SUM(J9:J37)</f>
        <v>93.135625236116368</v>
      </c>
      <c r="P38" s="65" t="s">
        <v>13</v>
      </c>
      <c r="Q38" s="66">
        <f>SUM(Q9:Q37)</f>
        <v>91.992445049976709</v>
      </c>
    </row>
    <row r="41" spans="1:17" x14ac:dyDescent="0.2">
      <c r="A41" s="67" t="s">
        <v>2</v>
      </c>
    </row>
    <row r="42" spans="1:17" x14ac:dyDescent="0.2">
      <c r="A42" s="67" t="s">
        <v>27</v>
      </c>
    </row>
    <row r="44" spans="1:17" ht="56.25" customHeight="1" x14ac:dyDescent="0.2">
      <c r="A44" s="170"/>
      <c r="B44" s="170"/>
      <c r="C44" s="170"/>
      <c r="D44" s="170"/>
      <c r="E44" s="170"/>
      <c r="F44" s="170"/>
      <c r="G44" s="170"/>
    </row>
  </sheetData>
  <mergeCells count="6">
    <mergeCell ref="A44:G44"/>
    <mergeCell ref="E7:J7"/>
    <mergeCell ref="K7:Q7"/>
    <mergeCell ref="A3:Q3"/>
    <mergeCell ref="A4:Q4"/>
    <mergeCell ref="A5:Q5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Laura Rodriguez Alvarez</cp:lastModifiedBy>
  <cp:lastPrinted>2021-11-19T11:28:43Z</cp:lastPrinted>
  <dcterms:created xsi:type="dcterms:W3CDTF">2007-03-30T09:59:06Z</dcterms:created>
  <dcterms:modified xsi:type="dcterms:W3CDTF">2023-05-03T10:41:09Z</dcterms:modified>
</cp:coreProperties>
</file>