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b\PRODUCCION\2023\3.EXPEDIENTES COMITE\S-00822-2023 Azafatas\"/>
    </mc:Choice>
  </mc:AlternateContent>
  <xr:revisionPtr revIDLastSave="0" documentId="13_ncr:1_{A0BA77D3-FF5D-407D-A6F4-423D4EAA68C5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ADJUDICADA'!$A$1:$G$5</definedName>
    <definedName name="_xlnm.Print_Area" localSheetId="1">valoración!$A$2:$X$26</definedName>
  </definedNames>
  <calcPr calcId="191029"/>
</workbook>
</file>

<file path=xl/calcChain.xml><?xml version="1.0" encoding="utf-8"?>
<calcChain xmlns="http://schemas.openxmlformats.org/spreadsheetml/2006/main">
  <c r="H20" i="6" l="1"/>
  <c r="H19" i="6"/>
  <c r="H18" i="6"/>
  <c r="H16" i="6"/>
  <c r="H15" i="6"/>
  <c r="H14" i="6"/>
  <c r="G20" i="6"/>
  <c r="G19" i="6"/>
  <c r="G18" i="6"/>
  <c r="G17" i="6"/>
  <c r="G16" i="6"/>
  <c r="G15" i="6"/>
  <c r="G14" i="6"/>
  <c r="H11" i="6"/>
  <c r="H10" i="6"/>
  <c r="H9" i="6"/>
  <c r="T17" i="5"/>
  <c r="T16" i="5"/>
  <c r="T15" i="5"/>
  <c r="G11" i="6" l="1"/>
  <c r="G10" i="6"/>
  <c r="G9" i="6"/>
  <c r="C21" i="6" l="1"/>
  <c r="F12" i="5" l="1"/>
  <c r="F11" i="5"/>
  <c r="F10" i="5"/>
  <c r="S10" i="5"/>
  <c r="T10" i="5" s="1"/>
  <c r="U10" i="5" s="1"/>
  <c r="X10" i="5" s="1"/>
  <c r="W10" i="5"/>
  <c r="S11" i="5"/>
  <c r="T11" i="5" s="1"/>
  <c r="U11" i="5" s="1"/>
  <c r="X11" i="5" s="1"/>
  <c r="W11" i="5"/>
  <c r="S12" i="5"/>
  <c r="T12" i="5" s="1"/>
  <c r="U12" i="5" s="1"/>
  <c r="X12" i="5" s="1"/>
  <c r="W12" i="5"/>
  <c r="S15" i="5"/>
  <c r="W15" i="5"/>
  <c r="S16" i="5"/>
  <c r="W16" i="5"/>
  <c r="S17" i="5"/>
  <c r="W17" i="5"/>
  <c r="S19" i="5"/>
  <c r="T19" i="5" s="1"/>
  <c r="U19" i="5" s="1"/>
  <c r="X19" i="5" s="1"/>
  <c r="W19" i="5"/>
  <c r="S20" i="5"/>
  <c r="U20" i="5" s="1"/>
  <c r="W20" i="5"/>
  <c r="S21" i="5"/>
  <c r="T21" i="5"/>
  <c r="U21" i="5" s="1"/>
  <c r="X21" i="5" s="1"/>
  <c r="W21" i="5"/>
  <c r="X20" i="5" l="1"/>
  <c r="U16" i="5"/>
  <c r="X16" i="5" s="1"/>
  <c r="U17" i="5"/>
  <c r="X17" i="5" s="1"/>
  <c r="U15" i="5"/>
  <c r="X15" i="5" s="1"/>
  <c r="F21" i="5"/>
  <c r="F19" i="5"/>
  <c r="F17" i="5"/>
  <c r="F16" i="5"/>
  <c r="F15" i="5"/>
  <c r="C22" i="5"/>
  <c r="X22" i="5" l="1"/>
  <c r="L21" i="5" l="1"/>
  <c r="M21" i="5" s="1"/>
  <c r="L20" i="5"/>
  <c r="L19" i="5"/>
  <c r="M19" i="5" s="1"/>
  <c r="L17" i="5"/>
  <c r="L16" i="5"/>
  <c r="L12" i="5"/>
  <c r="G21" i="5"/>
  <c r="G20" i="5"/>
  <c r="G19" i="5"/>
  <c r="G17" i="5"/>
  <c r="I16" i="5" l="1"/>
  <c r="I21" i="5"/>
  <c r="J21" i="5" s="1"/>
  <c r="P19" i="5"/>
  <c r="I17" i="5"/>
  <c r="J17" i="5" s="1"/>
  <c r="P10" i="5"/>
  <c r="P20" i="5"/>
  <c r="I19" i="5"/>
  <c r="J19" i="5" s="1"/>
  <c r="P11" i="5"/>
  <c r="P21" i="5"/>
  <c r="I20" i="5"/>
  <c r="J20" i="5" s="1"/>
  <c r="P12" i="5"/>
  <c r="P17" i="5"/>
  <c r="G10" i="5" l="1"/>
  <c r="G11" i="5"/>
  <c r="G12" i="5"/>
  <c r="G16" i="5" l="1"/>
  <c r="J16" i="5" s="1"/>
  <c r="L15" i="5"/>
  <c r="I15" i="5"/>
  <c r="G15" i="5"/>
  <c r="L11" i="5"/>
  <c r="L10" i="5"/>
  <c r="M15" i="5" l="1"/>
  <c r="N15" i="5" s="1"/>
  <c r="M17" i="5"/>
  <c r="N17" i="5" s="1"/>
  <c r="Q17" i="5" s="1"/>
  <c r="M16" i="5"/>
  <c r="N16" i="5" s="1"/>
  <c r="M12" i="5"/>
  <c r="N12" i="5" s="1"/>
  <c r="Q12" i="5" s="1"/>
  <c r="N19" i="5"/>
  <c r="Q19" i="5" s="1"/>
  <c r="N21" i="5"/>
  <c r="Q21" i="5" s="1"/>
  <c r="N20" i="5"/>
  <c r="Q20" i="5" s="1"/>
  <c r="I10" i="5"/>
  <c r="J10" i="5" s="1"/>
  <c r="P15" i="5"/>
  <c r="P16" i="5"/>
  <c r="I12" i="5"/>
  <c r="J12" i="5" s="1"/>
  <c r="J13" i="5"/>
  <c r="I11" i="5"/>
  <c r="J11" i="5" s="1"/>
  <c r="M11" i="5"/>
  <c r="N11" i="5" s="1"/>
  <c r="Q11" i="5" s="1"/>
  <c r="M10" i="5"/>
  <c r="N10" i="5" s="1"/>
  <c r="Q10" i="5" s="1"/>
  <c r="J15" i="5"/>
  <c r="Q16" i="5" l="1"/>
  <c r="Q15" i="5"/>
  <c r="J22" i="5"/>
  <c r="Q22" i="5" l="1"/>
</calcChain>
</file>

<file path=xl/sharedStrings.xml><?xml version="1.0" encoding="utf-8"?>
<sst xmlns="http://schemas.openxmlformats.org/spreadsheetml/2006/main" count="89" uniqueCount="39">
  <si>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</si>
  <si>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</si>
  <si>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</si>
  <si>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</si>
  <si>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</si>
  <si>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</si>
  <si>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</si>
  <si>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</si>
  <si>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</si>
  <si>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</si>
  <si>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</si>
  <si>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</si>
  <si>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</si>
  <si>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</si>
  <si>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</si>
  <si>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</si>
  <si>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</si>
  <si>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</si>
  <si>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</si>
  <si>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 xml:space="preserve">Valor estimado             </t>
  </si>
  <si>
    <t>PROPUESTA DE ADJUDICACIÓN DEL EXPEDIENTE S-00822-2023</t>
  </si>
  <si>
    <t>"Servicio de azafatas y azafatos de acompañamiento y asistencia "</t>
  </si>
  <si>
    <t>LOTE 1: MADRID</t>
  </si>
  <si>
    <t>LOTE 2: BARCELONA</t>
  </si>
  <si>
    <t>LOTE 3: CANARIAS</t>
  </si>
  <si>
    <t>PRODUCCIONES ANIMARTE SL</t>
  </si>
  <si>
    <t>ILUNION OUTSOURCING, SA</t>
  </si>
  <si>
    <t>AUXTEGRA INTEGRACIÓN SOCIAL S.L.</t>
  </si>
  <si>
    <t>Inadmitida. La puntuación técnica es inferior al 50% de la puntuación técnica máxima.</t>
  </si>
  <si>
    <r>
      <t>Importe Oferta</t>
    </r>
    <r>
      <rPr>
        <b/>
        <i/>
        <sz val="14"/>
        <rFont val="Calibri"/>
        <family val="2"/>
        <scheme val="minor"/>
      </rPr>
      <t xml:space="preserve"> </t>
    </r>
    <r>
      <rPr>
        <b/>
        <sz val="14"/>
        <rFont val="Calibri"/>
        <family val="2"/>
        <scheme val="minor"/>
      </rPr>
      <t>(contrato + prórroga)</t>
    </r>
  </si>
  <si>
    <t xml:space="preserve">RANDSTAD PROJECT SERVICES </t>
  </si>
  <si>
    <t>BEST WAY CONGRESOS Y AZAFATAS</t>
  </si>
  <si>
    <t xml:space="preserve">PRODUCCIONES ANIMARTE </t>
  </si>
  <si>
    <t>Alternativa 2: oferta conjunta "BEST WAY" por Lote 1 y Lote 2 (11,42% descuento)</t>
  </si>
  <si>
    <t>Alternativa 3: oferta conjunta "ILUNION" por Lote 1, Lote 2 y Lote 3 (0,5 % decuento)</t>
  </si>
  <si>
    <t>0</t>
  </si>
  <si>
    <t>Madrid, a 11 de mayo 2023</t>
  </si>
  <si>
    <t>Importe Oferta (Contrato + prorroga)</t>
  </si>
  <si>
    <t>Renuncia al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</si>
</sst>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  <numFmt numFmtId="167" formatCode="0.0%"/>
  </numFmts>
  <fonts count="1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u/>
      <sz val="14"/>
      <color theme="9" tint="-0.249977111117893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4"/>
      <name val="Calibri"/>
      <family val="2"/>
      <scheme val="minor"/>
    </font>
    <font>
      <b/>
      <i/>
      <sz val="14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sz val="18"/>
      <color theme="9"/>
      <name val="Calibri"/>
      <family val="2"/>
      <scheme val="minor"/>
    </font>
    <font>
      <b/>
      <u/>
      <sz val="16"/>
      <color theme="9" tint="-0.249977111117893"/>
      <name val="Calibri"/>
      <family val="2"/>
      <scheme val="minor"/>
    </font>
    <font>
      <b/>
      <u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61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/>
    <xf numFmtId="0" fontId="5" fillId="0" borderId="0" xfId="0" applyFont="1" applyFill="1" applyBorder="1"/>
    <xf numFmtId="0" fontId="4" fillId="0" borderId="0" xfId="0" applyFont="1" applyFill="1" applyBorder="1" applyAlignment="1">
      <alignment horizontal="right" indent="1"/>
    </xf>
    <xf numFmtId="0" fontId="6" fillId="0" borderId="0" xfId="0" applyFont="1" applyFill="1" applyBorder="1" applyAlignment="1">
      <alignment horizontal="right" indent="1"/>
    </xf>
    <xf numFmtId="0" fontId="5" fillId="0" borderId="0" xfId="0" applyFont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 applyFill="1" applyBorder="1" applyAlignment="1">
      <alignment vertical="top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vertical="center" wrapText="1"/>
    </xf>
    <xf numFmtId="166" fontId="4" fillId="0" borderId="12" xfId="0" applyNumberFormat="1" applyFont="1" applyFill="1" applyBorder="1" applyAlignment="1">
      <alignment horizontal="center" vertical="center"/>
    </xf>
    <xf numFmtId="4" fontId="4" fillId="0" borderId="13" xfId="0" applyNumberFormat="1" applyFont="1" applyFill="1" applyBorder="1" applyAlignment="1">
      <alignment horizontal="center" vertical="center"/>
    </xf>
    <xf numFmtId="166" fontId="4" fillId="0" borderId="11" xfId="0" applyNumberFormat="1" applyFont="1" applyFill="1" applyBorder="1" applyAlignment="1">
      <alignment horizontal="right" vertical="center" indent="1"/>
    </xf>
    <xf numFmtId="4" fontId="4" fillId="0" borderId="12" xfId="0" applyNumberFormat="1" applyFont="1" applyFill="1" applyBorder="1" applyAlignment="1">
      <alignment horizontal="right" vertical="center" indent="1"/>
    </xf>
    <xf numFmtId="10" fontId="4" fillId="0" borderId="12" xfId="0" applyNumberFormat="1" applyFont="1" applyFill="1" applyBorder="1" applyAlignment="1">
      <alignment horizontal="center" vertical="center"/>
    </xf>
    <xf numFmtId="164" fontId="4" fillId="0" borderId="13" xfId="2" applyFont="1" applyFill="1" applyBorder="1" applyAlignment="1">
      <alignment horizontal="center" vertical="center"/>
    </xf>
    <xf numFmtId="9" fontId="4" fillId="0" borderId="11" xfId="3" applyFont="1" applyFill="1" applyBorder="1" applyAlignment="1">
      <alignment horizontal="center" vertical="center"/>
    </xf>
    <xf numFmtId="166" fontId="4" fillId="0" borderId="12" xfId="0" applyNumberFormat="1" applyFont="1" applyFill="1" applyBorder="1" applyAlignment="1">
      <alignment horizontal="right" vertical="center" indent="1"/>
    </xf>
    <xf numFmtId="0" fontId="4" fillId="0" borderId="7" xfId="0" applyNumberFormat="1" applyFont="1" applyFill="1" applyBorder="1" applyAlignment="1">
      <alignment vertical="center" wrapText="1"/>
    </xf>
    <xf numFmtId="4" fontId="4" fillId="0" borderId="14" xfId="0" applyNumberFormat="1" applyFont="1" applyFill="1" applyBorder="1" applyAlignment="1">
      <alignment horizontal="center" vertical="center"/>
    </xf>
    <xf numFmtId="166" fontId="4" fillId="0" borderId="7" xfId="0" applyNumberFormat="1" applyFont="1" applyFill="1" applyBorder="1" applyAlignment="1">
      <alignment horizontal="right" vertical="center" indent="1"/>
    </xf>
    <xf numFmtId="4" fontId="4" fillId="0" borderId="2" xfId="0" applyNumberFormat="1" applyFont="1" applyFill="1" applyBorder="1" applyAlignment="1">
      <alignment horizontal="right" vertical="center" indent="1"/>
    </xf>
    <xf numFmtId="4" fontId="4" fillId="0" borderId="14" xfId="0" applyNumberFormat="1" applyFont="1" applyFill="1" applyBorder="1" applyAlignment="1">
      <alignment horizontal="right" vertical="center" indent="1"/>
    </xf>
    <xf numFmtId="165" fontId="4" fillId="0" borderId="7" xfId="2" applyNumberFormat="1" applyFont="1" applyFill="1" applyBorder="1" applyAlignment="1">
      <alignment horizontal="center" vertical="center"/>
    </xf>
    <xf numFmtId="10" fontId="4" fillId="0" borderId="2" xfId="0" applyNumberFormat="1" applyFont="1" applyFill="1" applyBorder="1" applyAlignment="1">
      <alignment horizontal="center" vertical="center"/>
    </xf>
    <xf numFmtId="164" fontId="4" fillId="0" borderId="14" xfId="2" applyFont="1" applyFill="1" applyBorder="1" applyAlignment="1">
      <alignment horizontal="center" vertical="center"/>
    </xf>
    <xf numFmtId="9" fontId="4" fillId="0" borderId="7" xfId="3" applyFont="1" applyFill="1" applyBorder="1" applyAlignment="1">
      <alignment horizontal="center" vertical="center"/>
    </xf>
    <xf numFmtId="166" fontId="4" fillId="0" borderId="2" xfId="0" applyNumberFormat="1" applyFont="1" applyFill="1" applyBorder="1" applyAlignment="1">
      <alignment horizontal="right" vertical="center" indent="1"/>
    </xf>
    <xf numFmtId="0" fontId="4" fillId="0" borderId="2" xfId="0" applyFont="1" applyFill="1" applyBorder="1"/>
    <xf numFmtId="0" fontId="4" fillId="0" borderId="19" xfId="0" applyFont="1" applyFill="1" applyBorder="1"/>
    <xf numFmtId="0" fontId="4" fillId="0" borderId="18" xfId="0" applyNumberFormat="1" applyFont="1" applyFill="1" applyBorder="1" applyAlignment="1">
      <alignment vertical="center" wrapText="1"/>
    </xf>
    <xf numFmtId="4" fontId="4" fillId="0" borderId="20" xfId="0" applyNumberFormat="1" applyFont="1" applyFill="1" applyBorder="1" applyAlignment="1">
      <alignment horizontal="center" vertical="center"/>
    </xf>
    <xf numFmtId="165" fontId="4" fillId="0" borderId="18" xfId="2" applyNumberFormat="1" applyFont="1" applyFill="1" applyBorder="1" applyAlignment="1">
      <alignment horizontal="center" vertical="center"/>
    </xf>
    <xf numFmtId="10" fontId="4" fillId="0" borderId="19" xfId="0" applyNumberFormat="1" applyFont="1" applyFill="1" applyBorder="1" applyAlignment="1">
      <alignment horizontal="center" vertical="center"/>
    </xf>
    <xf numFmtId="164" fontId="4" fillId="0" borderId="20" xfId="2" applyFont="1" applyFill="1" applyBorder="1" applyAlignment="1">
      <alignment horizontal="center" vertical="center"/>
    </xf>
    <xf numFmtId="9" fontId="4" fillId="0" borderId="18" xfId="3" applyFont="1" applyFill="1" applyBorder="1" applyAlignment="1">
      <alignment horizontal="center" vertical="center"/>
    </xf>
    <xf numFmtId="166" fontId="4" fillId="0" borderId="19" xfId="0" applyNumberFormat="1" applyFont="1" applyFill="1" applyBorder="1" applyAlignment="1">
      <alignment horizontal="right" vertical="center" indent="1"/>
    </xf>
    <xf numFmtId="4" fontId="4" fillId="0" borderId="19" xfId="0" applyNumberFormat="1" applyFont="1" applyFill="1" applyBorder="1" applyAlignment="1">
      <alignment horizontal="right" vertical="center" indent="1"/>
    </xf>
    <xf numFmtId="0" fontId="4" fillId="0" borderId="15" xfId="0" applyNumberFormat="1" applyFont="1" applyFill="1" applyBorder="1" applyAlignment="1">
      <alignment vertical="center" wrapText="1"/>
    </xf>
    <xf numFmtId="4" fontId="4" fillId="0" borderId="17" xfId="0" applyNumberFormat="1" applyFont="1" applyFill="1" applyBorder="1" applyAlignment="1">
      <alignment horizontal="center" vertical="center"/>
    </xf>
    <xf numFmtId="164" fontId="4" fillId="5" borderId="20" xfId="2" applyFont="1" applyFill="1" applyBorder="1" applyAlignment="1">
      <alignment horizontal="center" vertical="center"/>
    </xf>
    <xf numFmtId="9" fontId="4" fillId="5" borderId="18" xfId="3" applyFont="1" applyFill="1" applyBorder="1" applyAlignment="1">
      <alignment horizontal="center" vertical="center"/>
    </xf>
    <xf numFmtId="166" fontId="4" fillId="5" borderId="19" xfId="0" applyNumberFormat="1" applyFont="1" applyFill="1" applyBorder="1" applyAlignment="1">
      <alignment horizontal="right" vertical="center" indent="1"/>
    </xf>
    <xf numFmtId="4" fontId="4" fillId="5" borderId="19" xfId="0" applyNumberFormat="1" applyFont="1" applyFill="1" applyBorder="1" applyAlignment="1">
      <alignment horizontal="right" vertical="center" indent="1"/>
    </xf>
    <xf numFmtId="0" fontId="4" fillId="5" borderId="19" xfId="0" applyFont="1" applyFill="1" applyBorder="1"/>
    <xf numFmtId="10" fontId="4" fillId="5" borderId="19" xfId="0" applyNumberFormat="1" applyFont="1" applyFill="1" applyBorder="1" applyAlignment="1">
      <alignment horizontal="center" vertical="center"/>
    </xf>
    <xf numFmtId="0" fontId="4" fillId="0" borderId="37" xfId="0" applyNumberFormat="1" applyFont="1" applyFill="1" applyBorder="1" applyAlignment="1">
      <alignment vertical="center" wrapText="1"/>
    </xf>
    <xf numFmtId="166" fontId="4" fillId="0" borderId="38" xfId="0" applyNumberFormat="1" applyFont="1" applyFill="1" applyBorder="1" applyAlignment="1">
      <alignment horizontal="center" vertical="center"/>
    </xf>
    <xf numFmtId="4" fontId="4" fillId="0" borderId="39" xfId="0" applyNumberFormat="1" applyFont="1" applyFill="1" applyBorder="1" applyAlignment="1">
      <alignment horizontal="center" vertical="center"/>
    </xf>
    <xf numFmtId="0" fontId="4" fillId="0" borderId="12" xfId="0" applyFont="1" applyFill="1" applyBorder="1"/>
    <xf numFmtId="166" fontId="4" fillId="0" borderId="2" xfId="0" applyNumberFormat="1" applyFont="1" applyFill="1" applyBorder="1" applyAlignment="1">
      <alignment horizontal="center" vertical="center"/>
    </xf>
    <xf numFmtId="4" fontId="4" fillId="0" borderId="26" xfId="0" applyNumberFormat="1" applyFont="1" applyFill="1" applyBorder="1" applyAlignment="1">
      <alignment horizontal="right" vertical="center" indent="1"/>
    </xf>
    <xf numFmtId="4" fontId="4" fillId="0" borderId="27" xfId="0" applyNumberFormat="1" applyFont="1" applyFill="1" applyBorder="1" applyAlignment="1">
      <alignment horizontal="right" vertical="center" indent="1"/>
    </xf>
    <xf numFmtId="166" fontId="4" fillId="0" borderId="16" xfId="0" applyNumberFormat="1" applyFont="1" applyFill="1" applyBorder="1" applyAlignment="1">
      <alignment horizontal="center" vertical="center"/>
    </xf>
    <xf numFmtId="4" fontId="4" fillId="0" borderId="29" xfId="0" applyNumberFormat="1" applyFont="1" applyFill="1" applyBorder="1" applyAlignment="1">
      <alignment horizontal="right" vertical="center" indent="1"/>
    </xf>
    <xf numFmtId="4" fontId="4" fillId="0" borderId="16" xfId="0" applyNumberFormat="1" applyFont="1" applyFill="1" applyBorder="1" applyAlignment="1">
      <alignment horizontal="right" vertical="center" indent="1"/>
    </xf>
    <xf numFmtId="165" fontId="4" fillId="0" borderId="15" xfId="2" applyNumberFormat="1" applyFont="1" applyFill="1" applyBorder="1" applyAlignment="1">
      <alignment horizontal="center" vertical="center"/>
    </xf>
    <xf numFmtId="10" fontId="4" fillId="0" borderId="16" xfId="0" applyNumberFormat="1" applyFont="1" applyFill="1" applyBorder="1" applyAlignment="1">
      <alignment horizontal="center" vertical="center"/>
    </xf>
    <xf numFmtId="164" fontId="4" fillId="0" borderId="17" xfId="2" applyFont="1" applyFill="1" applyBorder="1" applyAlignment="1">
      <alignment horizontal="center" vertical="center"/>
    </xf>
    <xf numFmtId="9" fontId="4" fillId="0" borderId="15" xfId="3" applyFont="1" applyFill="1" applyBorder="1" applyAlignment="1">
      <alignment horizontal="center" vertical="center"/>
    </xf>
    <xf numFmtId="166" fontId="4" fillId="0" borderId="16" xfId="0" applyNumberFormat="1" applyFont="1" applyFill="1" applyBorder="1" applyAlignment="1">
      <alignment horizontal="right" vertical="center" indent="1"/>
    </xf>
    <xf numFmtId="0" fontId="4" fillId="0" borderId="16" xfId="0" applyFont="1" applyFill="1" applyBorder="1"/>
    <xf numFmtId="0" fontId="6" fillId="0" borderId="3" xfId="0" applyNumberFormat="1" applyFont="1" applyFill="1" applyBorder="1" applyAlignment="1">
      <alignment horizontal="right" vertical="center" wrapText="1"/>
    </xf>
    <xf numFmtId="166" fontId="6" fillId="0" borderId="3" xfId="0" applyNumberFormat="1" applyFont="1" applyFill="1" applyBorder="1" applyAlignment="1">
      <alignment horizontal="center" vertical="center"/>
    </xf>
    <xf numFmtId="0" fontId="6" fillId="0" borderId="24" xfId="0" applyNumberFormat="1" applyFont="1" applyFill="1" applyBorder="1" applyAlignment="1">
      <alignment horizontal="left" vertical="top" wrapText="1"/>
    </xf>
    <xf numFmtId="164" fontId="4" fillId="0" borderId="25" xfId="2" applyFont="1" applyFill="1" applyBorder="1" applyAlignment="1">
      <alignment horizontal="center" vertical="center"/>
    </xf>
    <xf numFmtId="0" fontId="4" fillId="0" borderId="6" xfId="0" applyFont="1" applyBorder="1"/>
    <xf numFmtId="0" fontId="6" fillId="2" borderId="36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4" fontId="4" fillId="0" borderId="41" xfId="0" applyNumberFormat="1" applyFont="1" applyFill="1" applyBorder="1" applyAlignment="1">
      <alignment horizontal="right" vertical="center" indent="1"/>
    </xf>
    <xf numFmtId="4" fontId="4" fillId="0" borderId="31" xfId="0" applyNumberFormat="1" applyFont="1" applyFill="1" applyBorder="1" applyAlignment="1">
      <alignment horizontal="right" vertical="center" indent="1"/>
    </xf>
    <xf numFmtId="166" fontId="4" fillId="0" borderId="42" xfId="0" applyNumberFormat="1" applyFont="1" applyFill="1" applyBorder="1" applyAlignment="1">
      <alignment horizontal="center" vertical="center"/>
    </xf>
    <xf numFmtId="4" fontId="4" fillId="0" borderId="30" xfId="0" applyNumberFormat="1" applyFont="1" applyFill="1" applyBorder="1" applyAlignment="1">
      <alignment horizontal="center" vertical="center"/>
    </xf>
    <xf numFmtId="9" fontId="4" fillId="5" borderId="28" xfId="3" applyFont="1" applyFill="1" applyBorder="1" applyAlignment="1">
      <alignment horizontal="center" vertical="center"/>
    </xf>
    <xf numFmtId="4" fontId="4" fillId="0" borderId="43" xfId="0" applyNumberFormat="1" applyFont="1" applyFill="1" applyBorder="1" applyAlignment="1">
      <alignment horizontal="right" vertical="center" indent="1"/>
    </xf>
    <xf numFmtId="4" fontId="4" fillId="0" borderId="44" xfId="0" applyNumberFormat="1" applyFont="1" applyFill="1" applyBorder="1" applyAlignment="1">
      <alignment horizontal="right" vertical="center" indent="1"/>
    </xf>
    <xf numFmtId="4" fontId="4" fillId="0" borderId="38" xfId="0" applyNumberFormat="1" applyFont="1" applyFill="1" applyBorder="1" applyAlignment="1">
      <alignment horizontal="right" vertical="center" indent="1"/>
    </xf>
    <xf numFmtId="165" fontId="4" fillId="0" borderId="37" xfId="2" applyNumberFormat="1" applyFont="1" applyFill="1" applyBorder="1" applyAlignment="1">
      <alignment horizontal="center" vertical="center"/>
    </xf>
    <xf numFmtId="10" fontId="4" fillId="0" borderId="38" xfId="0" applyNumberFormat="1" applyFont="1" applyFill="1" applyBorder="1" applyAlignment="1">
      <alignment horizontal="center" vertical="center"/>
    </xf>
    <xf numFmtId="164" fontId="4" fillId="0" borderId="39" xfId="2" applyFont="1" applyFill="1" applyBorder="1" applyAlignment="1">
      <alignment horizontal="center" vertical="center"/>
    </xf>
    <xf numFmtId="4" fontId="4" fillId="0" borderId="46" xfId="0" applyNumberFormat="1" applyFont="1" applyFill="1" applyBorder="1" applyAlignment="1">
      <alignment horizontal="center" vertical="center"/>
    </xf>
    <xf numFmtId="4" fontId="4" fillId="0" borderId="45" xfId="0" applyNumberFormat="1" applyFont="1" applyFill="1" applyBorder="1" applyAlignment="1">
      <alignment horizontal="center" vertical="center"/>
    </xf>
    <xf numFmtId="4" fontId="4" fillId="0" borderId="47" xfId="0" applyNumberFormat="1" applyFont="1" applyFill="1" applyBorder="1" applyAlignment="1">
      <alignment horizontal="center" vertical="center"/>
    </xf>
    <xf numFmtId="9" fontId="4" fillId="0" borderId="28" xfId="3" applyFont="1" applyFill="1" applyBorder="1" applyAlignment="1">
      <alignment horizontal="center" vertical="center"/>
    </xf>
    <xf numFmtId="166" fontId="4" fillId="5" borderId="48" xfId="0" applyNumberFormat="1" applyFont="1" applyFill="1" applyBorder="1" applyAlignment="1">
      <alignment horizontal="right" vertical="center" indent="1"/>
    </xf>
    <xf numFmtId="164" fontId="4" fillId="5" borderId="31" xfId="2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9" fontId="4" fillId="4" borderId="0" xfId="3" applyFont="1" applyFill="1" applyBorder="1" applyAlignment="1">
      <alignment horizontal="center" vertical="center"/>
    </xf>
    <xf numFmtId="166" fontId="4" fillId="4" borderId="0" xfId="0" applyNumberFormat="1" applyFont="1" applyFill="1" applyBorder="1" applyAlignment="1">
      <alignment horizontal="right" vertical="center" indent="1"/>
    </xf>
    <xf numFmtId="4" fontId="4" fillId="4" borderId="0" xfId="0" applyNumberFormat="1" applyFont="1" applyFill="1" applyBorder="1" applyAlignment="1">
      <alignment horizontal="right" vertical="center" indent="1"/>
    </xf>
    <xf numFmtId="165" fontId="4" fillId="4" borderId="0" xfId="2" applyNumberFormat="1" applyFont="1" applyFill="1" applyBorder="1" applyAlignment="1">
      <alignment horizontal="center" vertical="center"/>
    </xf>
    <xf numFmtId="10" fontId="4" fillId="4" borderId="0" xfId="0" applyNumberFormat="1" applyFont="1" applyFill="1" applyBorder="1" applyAlignment="1">
      <alignment horizontal="center" vertical="center"/>
    </xf>
    <xf numFmtId="164" fontId="4" fillId="4" borderId="0" xfId="2" applyFont="1" applyFill="1" applyBorder="1" applyAlignment="1">
      <alignment horizontal="center" vertical="center"/>
    </xf>
    <xf numFmtId="0" fontId="4" fillId="4" borderId="0" xfId="0" applyFont="1" applyFill="1" applyBorder="1"/>
    <xf numFmtId="167" fontId="4" fillId="4" borderId="0" xfId="3" applyNumberFormat="1" applyFont="1" applyFill="1" applyBorder="1" applyAlignment="1">
      <alignment horizontal="center" vertical="center"/>
    </xf>
    <xf numFmtId="10" fontId="4" fillId="4" borderId="0" xfId="3" applyNumberFormat="1" applyFont="1" applyFill="1" applyBorder="1" applyAlignment="1">
      <alignment horizontal="center" vertical="center"/>
    </xf>
    <xf numFmtId="0" fontId="6" fillId="4" borderId="0" xfId="0" applyNumberFormat="1" applyFont="1" applyFill="1" applyBorder="1" applyAlignment="1">
      <alignment horizontal="left" vertical="top" wrapText="1"/>
    </xf>
    <xf numFmtId="0" fontId="6" fillId="0" borderId="8" xfId="0" applyNumberFormat="1" applyFont="1" applyFill="1" applyBorder="1" applyAlignment="1">
      <alignment horizontal="left" vertical="top" wrapText="1"/>
    </xf>
    <xf numFmtId="164" fontId="4" fillId="0" borderId="10" xfId="2" applyFont="1" applyFill="1" applyBorder="1" applyAlignment="1">
      <alignment horizontal="center" vertical="center"/>
    </xf>
    <xf numFmtId="0" fontId="4" fillId="4" borderId="18" xfId="0" applyNumberFormat="1" applyFont="1" applyFill="1" applyBorder="1" applyAlignment="1">
      <alignment vertical="center" wrapText="1"/>
    </xf>
    <xf numFmtId="166" fontId="4" fillId="4" borderId="2" xfId="0" applyNumberFormat="1" applyFont="1" applyFill="1" applyBorder="1" applyAlignment="1">
      <alignment horizontal="center" vertical="center"/>
    </xf>
    <xf numFmtId="4" fontId="4" fillId="4" borderId="47" xfId="0" applyNumberFormat="1" applyFont="1" applyFill="1" applyBorder="1" applyAlignment="1">
      <alignment horizontal="center" vertical="center"/>
    </xf>
    <xf numFmtId="4" fontId="6" fillId="6" borderId="19" xfId="0" applyNumberFormat="1" applyFont="1" applyFill="1" applyBorder="1" applyAlignment="1">
      <alignment horizontal="right" vertical="center" indent="1"/>
    </xf>
    <xf numFmtId="165" fontId="6" fillId="6" borderId="18" xfId="2" applyNumberFormat="1" applyFont="1" applyFill="1" applyBorder="1" applyAlignment="1">
      <alignment horizontal="center" vertical="center"/>
    </xf>
    <xf numFmtId="10" fontId="6" fillId="6" borderId="19" xfId="0" applyNumberFormat="1" applyFont="1" applyFill="1" applyBorder="1" applyAlignment="1">
      <alignment horizontal="center" vertical="center"/>
    </xf>
    <xf numFmtId="164" fontId="6" fillId="6" borderId="20" xfId="2" applyFont="1" applyFill="1" applyBorder="1" applyAlignment="1">
      <alignment horizontal="center" vertical="center"/>
    </xf>
    <xf numFmtId="4" fontId="6" fillId="6" borderId="32" xfId="0" applyNumberFormat="1" applyFont="1" applyFill="1" applyBorder="1" applyAlignment="1">
      <alignment horizontal="right" vertical="center" indent="1"/>
    </xf>
    <xf numFmtId="4" fontId="6" fillId="6" borderId="28" xfId="0" applyNumberFormat="1" applyFont="1" applyFill="1" applyBorder="1" applyAlignment="1">
      <alignment horizontal="right" vertical="center" indent="1"/>
    </xf>
    <xf numFmtId="4" fontId="6" fillId="6" borderId="40" xfId="0" applyNumberFormat="1" applyFont="1" applyFill="1" applyBorder="1" applyAlignment="1">
      <alignment horizontal="right" vertical="center" indent="1"/>
    </xf>
    <xf numFmtId="4" fontId="6" fillId="6" borderId="35" xfId="0" applyNumberFormat="1" applyFont="1" applyFill="1" applyBorder="1" applyAlignment="1">
      <alignment horizontal="right" vertical="center" indent="1"/>
    </xf>
    <xf numFmtId="4" fontId="6" fillId="6" borderId="36" xfId="0" applyNumberFormat="1" applyFont="1" applyFill="1" applyBorder="1" applyAlignment="1">
      <alignment horizontal="right" vertical="center" indent="1"/>
    </xf>
    <xf numFmtId="165" fontId="6" fillId="6" borderId="33" xfId="2" applyNumberFormat="1" applyFont="1" applyFill="1" applyBorder="1" applyAlignment="1">
      <alignment horizontal="center" vertical="center"/>
    </xf>
    <xf numFmtId="10" fontId="6" fillId="6" borderId="36" xfId="0" applyNumberFormat="1" applyFont="1" applyFill="1" applyBorder="1" applyAlignment="1">
      <alignment horizontal="center" vertical="center"/>
    </xf>
    <xf numFmtId="164" fontId="6" fillId="6" borderId="34" xfId="2" applyFont="1" applyFill="1" applyBorder="1" applyAlignment="1">
      <alignment horizontal="center" vertical="center"/>
    </xf>
    <xf numFmtId="49" fontId="4" fillId="0" borderId="28" xfId="0" applyNumberFormat="1" applyFont="1" applyFill="1" applyBorder="1" applyAlignment="1">
      <alignment horizontal="right" vertical="center" indent="1"/>
    </xf>
    <xf numFmtId="4" fontId="6" fillId="6" borderId="2" xfId="0" applyNumberFormat="1" applyFont="1" applyFill="1" applyBorder="1" applyAlignment="1">
      <alignment horizontal="right" vertical="center" indent="1"/>
    </xf>
    <xf numFmtId="10" fontId="6" fillId="6" borderId="2" xfId="0" applyNumberFormat="1" applyFont="1" applyFill="1" applyBorder="1" applyAlignment="1">
      <alignment horizontal="center" vertical="center"/>
    </xf>
    <xf numFmtId="164" fontId="6" fillId="6" borderId="14" xfId="2" applyFont="1" applyFill="1" applyBorder="1" applyAlignment="1">
      <alignment horizontal="center" vertical="center"/>
    </xf>
    <xf numFmtId="167" fontId="4" fillId="4" borderId="18" xfId="3" applyNumberFormat="1" applyFont="1" applyFill="1" applyBorder="1" applyAlignment="1">
      <alignment horizontal="center" vertical="center"/>
    </xf>
    <xf numFmtId="166" fontId="4" fillId="4" borderId="19" xfId="0" applyNumberFormat="1" applyFont="1" applyFill="1" applyBorder="1" applyAlignment="1">
      <alignment horizontal="right" vertical="center" indent="1"/>
    </xf>
    <xf numFmtId="4" fontId="4" fillId="4" borderId="19" xfId="0" applyNumberFormat="1" applyFont="1" applyFill="1" applyBorder="1" applyAlignment="1">
      <alignment horizontal="right" vertical="center" indent="1"/>
    </xf>
    <xf numFmtId="10" fontId="4" fillId="0" borderId="7" xfId="3" applyNumberFormat="1" applyFont="1" applyFill="1" applyBorder="1" applyAlignment="1">
      <alignment horizontal="center" vertical="center"/>
    </xf>
    <xf numFmtId="10" fontId="4" fillId="0" borderId="18" xfId="3" applyNumberFormat="1" applyFont="1" applyFill="1" applyBorder="1" applyAlignment="1">
      <alignment horizontal="center" vertical="center"/>
    </xf>
    <xf numFmtId="167" fontId="4" fillId="4" borderId="7" xfId="3" applyNumberFormat="1" applyFont="1" applyFill="1" applyBorder="1" applyAlignment="1">
      <alignment horizontal="center" vertical="center"/>
    </xf>
    <xf numFmtId="166" fontId="4" fillId="4" borderId="2" xfId="0" applyNumberFormat="1" applyFont="1" applyFill="1" applyBorder="1" applyAlignment="1">
      <alignment horizontal="right" vertical="center" indent="1"/>
    </xf>
    <xf numFmtId="4" fontId="4" fillId="4" borderId="2" xfId="0" applyNumberFormat="1" applyFont="1" applyFill="1" applyBorder="1" applyAlignment="1">
      <alignment horizontal="right" vertical="center" indent="1"/>
    </xf>
    <xf numFmtId="0" fontId="4" fillId="4" borderId="0" xfId="0" applyFont="1" applyFill="1"/>
    <xf numFmtId="0" fontId="4" fillId="0" borderId="0" xfId="0" applyFont="1"/>
    <xf numFmtId="0" fontId="9" fillId="2" borderId="4" xfId="0" applyFont="1" applyFill="1" applyBorder="1" applyAlignment="1">
      <alignment horizontal="center" vertical="center" wrapText="1"/>
    </xf>
    <xf numFmtId="166" fontId="10" fillId="0" borderId="12" xfId="0" applyNumberFormat="1" applyFont="1" applyFill="1" applyBorder="1" applyAlignment="1">
      <alignment horizontal="center" vertical="center"/>
    </xf>
    <xf numFmtId="166" fontId="10" fillId="0" borderId="2" xfId="0" applyNumberFormat="1" applyFont="1" applyFill="1" applyBorder="1" applyAlignment="1">
      <alignment horizontal="center" vertical="center"/>
    </xf>
    <xf numFmtId="166" fontId="10" fillId="0" borderId="16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/>
    <xf numFmtId="0" fontId="9" fillId="2" borderId="33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10" fillId="0" borderId="11" xfId="0" applyNumberFormat="1" applyFont="1" applyFill="1" applyBorder="1" applyAlignment="1">
      <alignment vertical="center" wrapText="1"/>
    </xf>
    <xf numFmtId="4" fontId="10" fillId="0" borderId="46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vertical="center" wrapText="1"/>
    </xf>
    <xf numFmtId="4" fontId="10" fillId="0" borderId="45" xfId="0" applyNumberFormat="1" applyFont="1" applyFill="1" applyBorder="1" applyAlignment="1">
      <alignment horizontal="center" vertical="center"/>
    </xf>
    <xf numFmtId="0" fontId="10" fillId="4" borderId="18" xfId="0" applyNumberFormat="1" applyFont="1" applyFill="1" applyBorder="1" applyAlignment="1">
      <alignment vertical="center" wrapText="1"/>
    </xf>
    <xf numFmtId="166" fontId="10" fillId="4" borderId="2" xfId="0" applyNumberFormat="1" applyFont="1" applyFill="1" applyBorder="1" applyAlignment="1">
      <alignment horizontal="center" vertical="center"/>
    </xf>
    <xf numFmtId="4" fontId="10" fillId="4" borderId="47" xfId="0" applyNumberFormat="1" applyFont="1" applyFill="1" applyBorder="1" applyAlignment="1">
      <alignment horizontal="center" vertical="center"/>
    </xf>
    <xf numFmtId="0" fontId="10" fillId="0" borderId="15" xfId="0" applyNumberFormat="1" applyFont="1" applyFill="1" applyBorder="1" applyAlignment="1">
      <alignment vertical="center" wrapText="1"/>
    </xf>
    <xf numFmtId="4" fontId="10" fillId="0" borderId="30" xfId="0" applyNumberFormat="1" applyFont="1" applyFill="1" applyBorder="1" applyAlignment="1">
      <alignment horizontal="center" vertical="center"/>
    </xf>
    <xf numFmtId="0" fontId="10" fillId="0" borderId="37" xfId="0" applyNumberFormat="1" applyFont="1" applyFill="1" applyBorder="1" applyAlignment="1">
      <alignment vertical="center" wrapText="1"/>
    </xf>
    <xf numFmtId="166" fontId="10" fillId="0" borderId="38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right" vertical="center" wrapText="1"/>
    </xf>
    <xf numFmtId="166" fontId="9" fillId="0" borderId="3" xfId="0" applyNumberFormat="1" applyFont="1" applyFill="1" applyBorder="1" applyAlignment="1">
      <alignment horizontal="center" vertical="center"/>
    </xf>
    <xf numFmtId="0" fontId="10" fillId="0" borderId="6" xfId="0" applyFont="1" applyBorder="1"/>
    <xf numFmtId="0" fontId="10" fillId="7" borderId="0" xfId="0" applyFont="1" applyFill="1" applyBorder="1" applyAlignment="1">
      <alignment vertical="center" wrapText="1"/>
    </xf>
    <xf numFmtId="0" fontId="10" fillId="7" borderId="0" xfId="0" applyFont="1" applyFill="1" applyBorder="1"/>
    <xf numFmtId="0" fontId="10" fillId="0" borderId="0" xfId="0" applyFont="1"/>
    <xf numFmtId="4" fontId="10" fillId="0" borderId="2" xfId="0" applyNumberFormat="1" applyFont="1" applyBorder="1"/>
    <xf numFmtId="4" fontId="10" fillId="0" borderId="55" xfId="0" applyNumberFormat="1" applyFont="1" applyFill="1" applyBorder="1" applyAlignment="1">
      <alignment horizontal="center" vertical="center"/>
    </xf>
    <xf numFmtId="43" fontId="10" fillId="0" borderId="2" xfId="0" applyNumberFormat="1" applyFont="1" applyBorder="1"/>
    <xf numFmtId="10" fontId="4" fillId="4" borderId="27" xfId="3" applyNumberFormat="1" applyFont="1" applyFill="1" applyBorder="1" applyAlignment="1">
      <alignment horizontal="center" vertical="center"/>
    </xf>
    <xf numFmtId="0" fontId="4" fillId="4" borderId="2" xfId="0" applyFont="1" applyFill="1" applyBorder="1"/>
    <xf numFmtId="10" fontId="4" fillId="4" borderId="2" xfId="0" applyNumberFormat="1" applyFont="1" applyFill="1" applyBorder="1" applyAlignment="1">
      <alignment horizontal="center" vertical="center"/>
    </xf>
    <xf numFmtId="164" fontId="4" fillId="4" borderId="14" xfId="2" applyFont="1" applyFill="1" applyBorder="1" applyAlignment="1">
      <alignment horizontal="center" vertical="center"/>
    </xf>
    <xf numFmtId="10" fontId="4" fillId="4" borderId="11" xfId="3" applyNumberFormat="1" applyFont="1" applyFill="1" applyBorder="1" applyAlignment="1">
      <alignment horizontal="center" vertical="center"/>
    </xf>
    <xf numFmtId="166" fontId="4" fillId="4" borderId="12" xfId="0" applyNumberFormat="1" applyFont="1" applyFill="1" applyBorder="1" applyAlignment="1">
      <alignment horizontal="right" vertical="center" indent="1"/>
    </xf>
    <xf numFmtId="4" fontId="4" fillId="4" borderId="12" xfId="0" applyNumberFormat="1" applyFont="1" applyFill="1" applyBorder="1" applyAlignment="1">
      <alignment horizontal="right" vertical="center" indent="1"/>
    </xf>
    <xf numFmtId="165" fontId="4" fillId="4" borderId="12" xfId="2" applyNumberFormat="1" applyFont="1" applyFill="1" applyBorder="1" applyAlignment="1">
      <alignment horizontal="center" vertical="center"/>
    </xf>
    <xf numFmtId="10" fontId="4" fillId="4" borderId="12" xfId="0" applyNumberFormat="1" applyFont="1" applyFill="1" applyBorder="1" applyAlignment="1">
      <alignment horizontal="center" vertical="center"/>
    </xf>
    <xf numFmtId="164" fontId="4" fillId="4" borderId="13" xfId="2" applyFont="1" applyFill="1" applyBorder="1" applyAlignment="1">
      <alignment horizontal="center" vertical="center"/>
    </xf>
    <xf numFmtId="166" fontId="4" fillId="4" borderId="18" xfId="0" applyNumberFormat="1" applyFont="1" applyFill="1" applyBorder="1" applyAlignment="1">
      <alignment horizontal="right" vertical="center" indent="1"/>
    </xf>
    <xf numFmtId="4" fontId="4" fillId="4" borderId="20" xfId="0" applyNumberFormat="1" applyFont="1" applyFill="1" applyBorder="1" applyAlignment="1">
      <alignment horizontal="right" vertical="center" indent="1"/>
    </xf>
    <xf numFmtId="165" fontId="4" fillId="4" borderId="18" xfId="2" applyNumberFormat="1" applyFont="1" applyFill="1" applyBorder="1" applyAlignment="1">
      <alignment horizontal="center" vertical="center"/>
    </xf>
    <xf numFmtId="10" fontId="4" fillId="4" borderId="19" xfId="0" applyNumberFormat="1" applyFont="1" applyFill="1" applyBorder="1" applyAlignment="1">
      <alignment horizontal="center" vertical="center"/>
    </xf>
    <xf numFmtId="164" fontId="4" fillId="4" borderId="20" xfId="2" applyFont="1" applyFill="1" applyBorder="1" applyAlignment="1">
      <alignment horizontal="center" vertical="center"/>
    </xf>
    <xf numFmtId="166" fontId="6" fillId="6" borderId="7" xfId="0" applyNumberFormat="1" applyFont="1" applyFill="1" applyBorder="1" applyAlignment="1">
      <alignment horizontal="right" vertical="center" indent="1"/>
    </xf>
    <xf numFmtId="4" fontId="6" fillId="6" borderId="14" xfId="0" applyNumberFormat="1" applyFont="1" applyFill="1" applyBorder="1" applyAlignment="1">
      <alignment horizontal="right" vertical="center" indent="1"/>
    </xf>
    <xf numFmtId="165" fontId="6" fillId="6" borderId="7" xfId="2" applyNumberFormat="1" applyFont="1" applyFill="1" applyBorder="1" applyAlignment="1">
      <alignment horizontal="center" vertical="center"/>
    </xf>
    <xf numFmtId="165" fontId="4" fillId="4" borderId="2" xfId="2" applyNumberFormat="1" applyFont="1" applyFill="1" applyBorder="1" applyAlignment="1">
      <alignment horizontal="center" vertical="center"/>
    </xf>
    <xf numFmtId="9" fontId="4" fillId="4" borderId="27" xfId="3" applyFont="1" applyFill="1" applyBorder="1" applyAlignment="1">
      <alignment horizontal="center" vertical="center"/>
    </xf>
    <xf numFmtId="9" fontId="4" fillId="4" borderId="18" xfId="3" applyFont="1" applyFill="1" applyBorder="1" applyAlignment="1">
      <alignment horizontal="center" vertical="center"/>
    </xf>
    <xf numFmtId="0" fontId="4" fillId="4" borderId="19" xfId="0" applyFont="1" applyFill="1" applyBorder="1"/>
    <xf numFmtId="165" fontId="4" fillId="4" borderId="19" xfId="2" applyNumberFormat="1" applyFont="1" applyFill="1" applyBorder="1" applyAlignment="1">
      <alignment horizontal="center" vertical="center"/>
    </xf>
    <xf numFmtId="9" fontId="4" fillId="4" borderId="33" xfId="3" applyFont="1" applyFill="1" applyBorder="1" applyAlignment="1">
      <alignment horizontal="center" vertical="center"/>
    </xf>
    <xf numFmtId="166" fontId="4" fillId="4" borderId="36" xfId="0" applyNumberFormat="1" applyFont="1" applyFill="1" applyBorder="1" applyAlignment="1">
      <alignment horizontal="right" vertical="center" indent="1"/>
    </xf>
    <xf numFmtId="4" fontId="4" fillId="4" borderId="36" xfId="0" applyNumberFormat="1" applyFont="1" applyFill="1" applyBorder="1" applyAlignment="1">
      <alignment horizontal="right" vertical="center" indent="1"/>
    </xf>
    <xf numFmtId="0" fontId="4" fillId="4" borderId="36" xfId="0" applyFont="1" applyFill="1" applyBorder="1"/>
    <xf numFmtId="10" fontId="4" fillId="4" borderId="36" xfId="0" applyNumberFormat="1" applyFont="1" applyFill="1" applyBorder="1" applyAlignment="1">
      <alignment horizontal="center" vertical="center"/>
    </xf>
    <xf numFmtId="164" fontId="4" fillId="4" borderId="34" xfId="2" applyFont="1" applyFill="1" applyBorder="1" applyAlignment="1">
      <alignment horizontal="center" vertical="center"/>
    </xf>
    <xf numFmtId="0" fontId="9" fillId="2" borderId="56" xfId="0" applyFont="1" applyFill="1" applyBorder="1" applyAlignment="1">
      <alignment horizontal="center" vertical="center" wrapText="1"/>
    </xf>
    <xf numFmtId="0" fontId="10" fillId="4" borderId="57" xfId="0" applyFont="1" applyFill="1" applyBorder="1"/>
    <xf numFmtId="44" fontId="10" fillId="0" borderId="7" xfId="0" applyNumberFormat="1" applyFont="1" applyBorder="1"/>
    <xf numFmtId="43" fontId="10" fillId="7" borderId="50" xfId="0" applyNumberFormat="1" applyFont="1" applyFill="1" applyBorder="1"/>
    <xf numFmtId="0" fontId="10" fillId="7" borderId="51" xfId="0" applyFont="1" applyFill="1" applyBorder="1"/>
    <xf numFmtId="9" fontId="14" fillId="4" borderId="4" xfId="3" applyFont="1" applyFill="1" applyBorder="1" applyAlignment="1">
      <alignment vertical="center"/>
    </xf>
    <xf numFmtId="9" fontId="14" fillId="4" borderId="22" xfId="3" applyFont="1" applyFill="1" applyBorder="1" applyAlignment="1">
      <alignment vertical="center"/>
    </xf>
    <xf numFmtId="9" fontId="10" fillId="0" borderId="14" xfId="3" applyFont="1" applyBorder="1" applyAlignment="1">
      <alignment horizontal="center"/>
    </xf>
    <xf numFmtId="0" fontId="9" fillId="6" borderId="18" xfId="0" applyNumberFormat="1" applyFont="1" applyFill="1" applyBorder="1" applyAlignment="1">
      <alignment vertical="center" wrapText="1"/>
    </xf>
    <xf numFmtId="166" fontId="9" fillId="6" borderId="2" xfId="0" applyNumberFormat="1" applyFont="1" applyFill="1" applyBorder="1" applyAlignment="1">
      <alignment horizontal="center" vertical="center"/>
    </xf>
    <xf numFmtId="4" fontId="9" fillId="6" borderId="47" xfId="0" applyNumberFormat="1" applyFont="1" applyFill="1" applyBorder="1" applyAlignment="1">
      <alignment horizontal="center" vertical="center"/>
    </xf>
    <xf numFmtId="44" fontId="9" fillId="6" borderId="7" xfId="0" applyNumberFormat="1" applyFont="1" applyFill="1" applyBorder="1"/>
    <xf numFmtId="43" fontId="9" fillId="6" borderId="2" xfId="0" applyNumberFormat="1" applyFont="1" applyFill="1" applyBorder="1"/>
    <xf numFmtId="9" fontId="9" fillId="6" borderId="14" xfId="3" applyFont="1" applyFill="1" applyBorder="1" applyAlignment="1">
      <alignment horizontal="center"/>
    </xf>
    <xf numFmtId="44" fontId="10" fillId="0" borderId="15" xfId="0" applyNumberFormat="1" applyFont="1" applyBorder="1"/>
    <xf numFmtId="4" fontId="10" fillId="7" borderId="2" xfId="0" applyNumberFormat="1" applyFont="1" applyFill="1" applyBorder="1"/>
    <xf numFmtId="43" fontId="10" fillId="0" borderId="16" xfId="0" applyNumberFormat="1" applyFont="1" applyBorder="1"/>
    <xf numFmtId="4" fontId="10" fillId="0" borderId="16" xfId="0" applyNumberFormat="1" applyFont="1" applyBorder="1"/>
    <xf numFmtId="9" fontId="10" fillId="0" borderId="17" xfId="3" applyFont="1" applyBorder="1" applyAlignment="1">
      <alignment horizontal="center"/>
    </xf>
    <xf numFmtId="39" fontId="10" fillId="0" borderId="2" xfId="0" applyNumberFormat="1" applyFont="1" applyBorder="1"/>
    <xf numFmtId="166" fontId="9" fillId="6" borderId="42" xfId="0" applyNumberFormat="1" applyFont="1" applyFill="1" applyBorder="1" applyAlignment="1">
      <alignment horizontal="center" vertical="center"/>
    </xf>
    <xf numFmtId="4" fontId="9" fillId="6" borderId="2" xfId="0" applyNumberFormat="1" applyFont="1" applyFill="1" applyBorder="1"/>
    <xf numFmtId="0" fontId="9" fillId="6" borderId="11" xfId="0" applyNumberFormat="1" applyFont="1" applyFill="1" applyBorder="1" applyAlignment="1">
      <alignment vertical="center" wrapText="1"/>
    </xf>
    <xf numFmtId="166" fontId="9" fillId="6" borderId="12" xfId="0" applyNumberFormat="1" applyFont="1" applyFill="1" applyBorder="1" applyAlignment="1">
      <alignment horizontal="center" vertical="center"/>
    </xf>
    <xf numFmtId="4" fontId="9" fillId="6" borderId="46" xfId="0" applyNumberFormat="1" applyFont="1" applyFill="1" applyBorder="1" applyAlignment="1">
      <alignment horizontal="center" vertical="center"/>
    </xf>
    <xf numFmtId="0" fontId="11" fillId="4" borderId="0" xfId="0" applyFont="1" applyFill="1" applyAlignment="1"/>
    <xf numFmtId="0" fontId="4" fillId="0" borderId="0" xfId="0" applyFont="1" applyAlignment="1"/>
    <xf numFmtId="0" fontId="10" fillId="4" borderId="0" xfId="0" applyFont="1" applyFill="1" applyBorder="1"/>
    <xf numFmtId="0" fontId="12" fillId="4" borderId="0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wrapText="1"/>
    </xf>
    <xf numFmtId="0" fontId="13" fillId="4" borderId="0" xfId="0" applyFont="1" applyFill="1" applyBorder="1" applyAlignment="1">
      <alignment horizontal="center"/>
    </xf>
    <xf numFmtId="0" fontId="10" fillId="4" borderId="0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left" vertical="center"/>
    </xf>
    <xf numFmtId="0" fontId="10" fillId="5" borderId="2" xfId="0" applyFont="1" applyFill="1" applyBorder="1" applyAlignment="1">
      <alignment horizontal="left" vertical="center"/>
    </xf>
    <xf numFmtId="0" fontId="10" fillId="5" borderId="14" xfId="0" applyFont="1" applyFill="1" applyBorder="1" applyAlignment="1">
      <alignment horizontal="left" vertical="center"/>
    </xf>
    <xf numFmtId="0" fontId="10" fillId="5" borderId="7" xfId="0" applyFont="1" applyFill="1" applyBorder="1" applyAlignment="1">
      <alignment horizontal="left" wrapText="1"/>
    </xf>
    <xf numFmtId="0" fontId="10" fillId="5" borderId="2" xfId="0" applyFont="1" applyFill="1" applyBorder="1" applyAlignment="1">
      <alignment horizontal="left" wrapText="1"/>
    </xf>
    <xf numFmtId="0" fontId="10" fillId="5" borderId="14" xfId="0" applyFont="1" applyFill="1" applyBorder="1" applyAlignment="1">
      <alignment horizontal="left" wrapText="1"/>
    </xf>
    <xf numFmtId="9" fontId="5" fillId="4" borderId="0" xfId="3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7" borderId="50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6" fillId="7" borderId="5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center" vertical="center"/>
    </xf>
    <xf numFmtId="165" fontId="5" fillId="0" borderId="22" xfId="2" applyNumberFormat="1" applyFont="1" applyFill="1" applyBorder="1" applyAlignment="1">
      <alignment horizontal="center" vertical="center"/>
    </xf>
    <xf numFmtId="165" fontId="5" fillId="0" borderId="23" xfId="2" applyNumberFormat="1" applyFont="1" applyFill="1" applyBorder="1" applyAlignment="1">
      <alignment horizontal="center" vertical="center"/>
    </xf>
    <xf numFmtId="9" fontId="5" fillId="0" borderId="4" xfId="3" applyFont="1" applyFill="1" applyBorder="1" applyAlignment="1">
      <alignment horizontal="left" vertical="center"/>
    </xf>
    <xf numFmtId="9" fontId="5" fillId="0" borderId="22" xfId="3" applyFont="1" applyFill="1" applyBorder="1" applyAlignment="1">
      <alignment horizontal="left" vertical="center"/>
    </xf>
    <xf numFmtId="9" fontId="5" fillId="0" borderId="23" xfId="3" applyFont="1" applyFill="1" applyBorder="1" applyAlignment="1">
      <alignment horizontal="left" vertical="center"/>
    </xf>
    <xf numFmtId="9" fontId="5" fillId="0" borderId="4" xfId="3" applyFont="1" applyFill="1" applyBorder="1" applyAlignment="1">
      <alignment horizontal="center" vertical="center"/>
    </xf>
    <xf numFmtId="9" fontId="5" fillId="0" borderId="22" xfId="3" applyFont="1" applyFill="1" applyBorder="1" applyAlignment="1">
      <alignment horizontal="center" vertical="center"/>
    </xf>
    <xf numFmtId="9" fontId="5" fillId="0" borderId="23" xfId="3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4" fontId="4" fillId="5" borderId="21" xfId="0" applyNumberFormat="1" applyFont="1" applyFill="1" applyBorder="1" applyAlignment="1">
      <alignment horizontal="center" vertical="center" wrapText="1"/>
    </xf>
    <xf numFmtId="0" fontId="6" fillId="7" borderId="52" xfId="0" applyFont="1" applyFill="1" applyBorder="1" applyAlignment="1">
      <alignment horizontal="center" vertical="center" wrapText="1"/>
    </xf>
    <xf numFmtId="0" fontId="6" fillId="7" borderId="53" xfId="0" applyFont="1" applyFill="1" applyBorder="1" applyAlignment="1">
      <alignment horizontal="center" vertical="center" wrapText="1"/>
    </xf>
    <xf numFmtId="0" fontId="6" fillId="7" borderId="54" xfId="0" applyFont="1" applyFill="1" applyBorder="1" applyAlignment="1">
      <alignment horizontal="center" vertical="center" wrapText="1"/>
    </xf>
    <xf numFmtId="4" fontId="4" fillId="5" borderId="46" xfId="0" applyNumberFormat="1" applyFont="1" applyFill="1" applyBorder="1" applyAlignment="1">
      <alignment horizontal="left" vertical="center"/>
    </xf>
    <xf numFmtId="4" fontId="4" fillId="5" borderId="49" xfId="0" applyNumberFormat="1" applyFont="1" applyFill="1" applyBorder="1" applyAlignment="1">
      <alignment horizontal="left" vertical="center"/>
    </xf>
    <xf numFmtId="4" fontId="4" fillId="5" borderId="4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/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209550</xdr:rowOff>
    </xdr:from>
    <xdr:to>
      <xdr:col>1</xdr:col>
      <xdr:colOff>819150</xdr:colOff>
      <xdr:row>3</xdr:row>
      <xdr:rowOff>19050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692683E-272A-4A1F-8080-36A26266B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9550"/>
          <a:ext cx="2190750" cy="102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249554</xdr:colOff>
      <xdr:row>1</xdr:row>
      <xdr:rowOff>28575</xdr:rowOff>
    </xdr:from>
    <xdr:to>
      <xdr:col>1</xdr:col>
      <xdr:colOff>666749</xdr:colOff>
      <xdr:row>2</xdr:row>
      <xdr:rowOff>238125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4" y="266700"/>
          <a:ext cx="143319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5"/>
  <sheetViews>
    <sheetView tabSelected="1" zoomScale="50" zoomScaleNormal="50" workbookViewId="0">
      <selection activeCell="Q11" sqref="Q11"/>
    </sheetView>
  </sheetViews>
  <sheetFormatPr baseColWidth="10" defaultRowHeight="21" x14ac:dyDescent="0.35"/>
  <cols>
    <col min="1" max="1" width="20.5703125" style="140" customWidth="1"/>
    <col min="2" max="2" width="39" style="141" customWidth="1"/>
    <col min="3" max="3" width="29.85546875" style="141" customWidth="1"/>
    <col min="4" max="4" width="25.42578125" style="141" customWidth="1"/>
    <col min="5" max="5" width="23" style="135" customWidth="1"/>
    <col min="6" max="6" width="16.7109375" style="135" customWidth="1"/>
    <col min="7" max="7" width="20.140625" style="135" customWidth="1"/>
    <col min="8" max="8" width="20.5703125" style="135" customWidth="1"/>
    <col min="9" max="16384" width="11.42578125" style="135"/>
  </cols>
  <sheetData>
    <row r="1" spans="1:24" ht="48" customHeight="1" x14ac:dyDescent="0.35">
      <c r="A1" s="225"/>
      <c r="B1" s="221"/>
      <c r="C1" s="219" t="s">
        <v>20</v>
      </c>
      <c r="D1" s="219"/>
      <c r="E1" s="219"/>
      <c r="F1" s="219"/>
      <c r="G1" s="219"/>
      <c r="H1" s="219"/>
    </row>
    <row r="2" spans="1:24" ht="23.25" customHeight="1" x14ac:dyDescent="0.35">
      <c r="A2" s="225"/>
      <c r="B2" s="221"/>
      <c r="C2" s="219" t="s">
        <v>21</v>
      </c>
      <c r="D2" s="219"/>
      <c r="E2" s="219"/>
      <c r="F2" s="219"/>
      <c r="G2" s="219"/>
      <c r="H2" s="219"/>
    </row>
    <row r="3" spans="1:24" ht="23.25" customHeight="1" x14ac:dyDescent="0.35">
      <c r="A3" s="134"/>
      <c r="B3" s="134"/>
      <c r="C3" s="219" t="s">
        <v>3</v>
      </c>
      <c r="D3" s="219"/>
      <c r="E3" s="219"/>
      <c r="F3" s="219"/>
      <c r="G3" s="219"/>
      <c r="H3" s="219"/>
      <c r="I3" s="220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</row>
    <row r="4" spans="1:24" ht="23.25" customHeight="1" x14ac:dyDescent="0.35">
      <c r="A4" s="219"/>
      <c r="B4" s="219"/>
      <c r="C4" s="219"/>
      <c r="D4" s="219"/>
      <c r="E4" s="219"/>
      <c r="F4" s="219"/>
      <c r="G4" s="219"/>
      <c r="H4" s="219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</row>
    <row r="5" spans="1:24" ht="21.75" thickBot="1" x14ac:dyDescent="0.35">
      <c r="A5" s="222"/>
      <c r="B5" s="222"/>
      <c r="C5" s="222"/>
      <c r="D5" s="222"/>
      <c r="E5" s="134"/>
      <c r="F5" s="134"/>
      <c r="G5" s="134"/>
      <c r="H5" s="134"/>
    </row>
    <row r="6" spans="1:24" ht="45.75" customHeight="1" thickBot="1" x14ac:dyDescent="0.4">
      <c r="A6" s="225"/>
      <c r="B6" s="223"/>
      <c r="C6" s="224"/>
      <c r="D6" s="224"/>
      <c r="E6" s="199" t="s">
        <v>14</v>
      </c>
      <c r="F6" s="200"/>
      <c r="G6" s="200"/>
      <c r="H6" s="195"/>
    </row>
    <row r="7" spans="1:24" ht="84" customHeight="1" thickBot="1" x14ac:dyDescent="0.35">
      <c r="A7" s="136" t="s">
        <v>4</v>
      </c>
      <c r="B7" s="142" t="s">
        <v>5</v>
      </c>
      <c r="C7" s="143" t="s">
        <v>19</v>
      </c>
      <c r="D7" s="194" t="s">
        <v>0</v>
      </c>
      <c r="E7" s="142" t="s">
        <v>37</v>
      </c>
      <c r="F7" s="143" t="s">
        <v>1</v>
      </c>
      <c r="G7" s="143" t="s">
        <v>16</v>
      </c>
      <c r="H7" s="144" t="s">
        <v>18</v>
      </c>
    </row>
    <row r="8" spans="1:24" ht="46.5" customHeight="1" x14ac:dyDescent="0.3">
      <c r="A8" s="226" t="s">
        <v>22</v>
      </c>
      <c r="B8" s="145" t="s">
        <v>32</v>
      </c>
      <c r="C8" s="137">
        <v>846160</v>
      </c>
      <c r="D8" s="146">
        <v>41</v>
      </c>
      <c r="E8" s="229" t="s">
        <v>38</v>
      </c>
      <c r="F8" s="230"/>
      <c r="G8" s="230"/>
      <c r="H8" s="231"/>
    </row>
    <row r="9" spans="1:24" ht="46.5" customHeight="1" x14ac:dyDescent="0.35">
      <c r="A9" s="227"/>
      <c r="B9" s="147" t="s">
        <v>31</v>
      </c>
      <c r="C9" s="138">
        <v>846160</v>
      </c>
      <c r="D9" s="148">
        <v>40</v>
      </c>
      <c r="E9" s="196">
        <v>663868.12</v>
      </c>
      <c r="F9" s="164">
        <v>50</v>
      </c>
      <c r="G9" s="164">
        <f>+F9+D9</f>
        <v>90</v>
      </c>
      <c r="H9" s="201">
        <f>1-(E9/C9)</f>
        <v>0.21543429138697179</v>
      </c>
    </row>
    <row r="10" spans="1:24" ht="46.5" customHeight="1" x14ac:dyDescent="0.35">
      <c r="A10" s="227"/>
      <c r="B10" s="202" t="s">
        <v>26</v>
      </c>
      <c r="C10" s="203">
        <v>846160</v>
      </c>
      <c r="D10" s="204">
        <v>46</v>
      </c>
      <c r="E10" s="205">
        <v>686040.16</v>
      </c>
      <c r="F10" s="206">
        <v>48.33</v>
      </c>
      <c r="G10" s="206">
        <f>+F10+D10</f>
        <v>94.33</v>
      </c>
      <c r="H10" s="207">
        <f t="shared" ref="H10:H11" si="0">1-(E10/C10)</f>
        <v>0.18923116195518574</v>
      </c>
    </row>
    <row r="11" spans="1:24" ht="46.5" customHeight="1" x14ac:dyDescent="0.35">
      <c r="A11" s="227"/>
      <c r="B11" s="149" t="s">
        <v>30</v>
      </c>
      <c r="C11" s="150">
        <v>846160</v>
      </c>
      <c r="D11" s="151">
        <v>42</v>
      </c>
      <c r="E11" s="196">
        <v>682730.24</v>
      </c>
      <c r="F11" s="164">
        <v>48.58</v>
      </c>
      <c r="G11" s="164">
        <f>+F11+D11</f>
        <v>90.58</v>
      </c>
      <c r="H11" s="201">
        <f t="shared" si="0"/>
        <v>0.19314285714285717</v>
      </c>
    </row>
    <row r="12" spans="1:24" ht="48" customHeight="1" thickBot="1" x14ac:dyDescent="0.4">
      <c r="A12" s="228"/>
      <c r="B12" s="152" t="s">
        <v>27</v>
      </c>
      <c r="C12" s="139">
        <v>846160</v>
      </c>
      <c r="D12" s="153">
        <v>20</v>
      </c>
      <c r="E12" s="232" t="s">
        <v>28</v>
      </c>
      <c r="F12" s="233"/>
      <c r="G12" s="233"/>
      <c r="H12" s="234"/>
    </row>
    <row r="13" spans="1:24" ht="1.5" customHeight="1" x14ac:dyDescent="0.35">
      <c r="A13" s="159"/>
      <c r="B13" s="160"/>
      <c r="C13" s="160"/>
      <c r="D13" s="160"/>
      <c r="E13" s="197"/>
      <c r="F13" s="160"/>
      <c r="G13" s="160"/>
      <c r="H13" s="198"/>
    </row>
    <row r="14" spans="1:24" ht="43.5" customHeight="1" x14ac:dyDescent="0.35">
      <c r="A14" s="227" t="s">
        <v>23</v>
      </c>
      <c r="B14" s="154" t="s">
        <v>31</v>
      </c>
      <c r="C14" s="155">
        <v>217840</v>
      </c>
      <c r="D14" s="163">
        <v>40</v>
      </c>
      <c r="E14" s="196">
        <v>192944</v>
      </c>
      <c r="F14" s="164">
        <v>45.11</v>
      </c>
      <c r="G14" s="162">
        <f>+F14+D14</f>
        <v>85.11</v>
      </c>
      <c r="H14" s="201">
        <f t="shared" ref="H14:H20" si="1">1-(E14/C14)</f>
        <v>0.11428571428571432</v>
      </c>
    </row>
    <row r="15" spans="1:24" ht="43.5" customHeight="1" x14ac:dyDescent="0.35">
      <c r="A15" s="227"/>
      <c r="B15" s="147" t="s">
        <v>26</v>
      </c>
      <c r="C15" s="155">
        <v>217840</v>
      </c>
      <c r="D15" s="148">
        <v>46</v>
      </c>
      <c r="E15" s="196">
        <v>197923.20000000001</v>
      </c>
      <c r="F15" s="164">
        <v>43.7</v>
      </c>
      <c r="G15" s="162">
        <f t="shared" ref="G15:G20" si="2">+F15+D15</f>
        <v>89.7</v>
      </c>
      <c r="H15" s="201">
        <f t="shared" si="1"/>
        <v>9.1428571428571415E-2</v>
      </c>
    </row>
    <row r="16" spans="1:24" ht="42" customHeight="1" thickBot="1" x14ac:dyDescent="0.4">
      <c r="A16" s="227"/>
      <c r="B16" s="202" t="s">
        <v>30</v>
      </c>
      <c r="C16" s="214">
        <v>217840</v>
      </c>
      <c r="D16" s="204">
        <v>42</v>
      </c>
      <c r="E16" s="205">
        <v>175765.76000000001</v>
      </c>
      <c r="F16" s="206">
        <v>50</v>
      </c>
      <c r="G16" s="215">
        <f t="shared" si="2"/>
        <v>92</v>
      </c>
      <c r="H16" s="207">
        <f t="shared" si="1"/>
        <v>0.19314285714285706</v>
      </c>
    </row>
    <row r="17" spans="1:8" ht="6" hidden="1" customHeight="1" thickBot="1" x14ac:dyDescent="0.4">
      <c r="A17" s="159"/>
      <c r="B17" s="160"/>
      <c r="C17" s="160"/>
      <c r="D17" s="160"/>
      <c r="E17" s="197"/>
      <c r="F17" s="160"/>
      <c r="G17" s="209">
        <f t="shared" si="2"/>
        <v>0</v>
      </c>
      <c r="H17" s="198"/>
    </row>
    <row r="18" spans="1:8" ht="42" customHeight="1" x14ac:dyDescent="0.35">
      <c r="A18" s="226" t="s">
        <v>24</v>
      </c>
      <c r="B18" s="216" t="s">
        <v>25</v>
      </c>
      <c r="C18" s="217">
        <v>60340</v>
      </c>
      <c r="D18" s="218">
        <v>41</v>
      </c>
      <c r="E18" s="205">
        <v>25170.400000000001</v>
      </c>
      <c r="F18" s="206">
        <v>50</v>
      </c>
      <c r="G18" s="215">
        <f t="shared" si="2"/>
        <v>91</v>
      </c>
      <c r="H18" s="207">
        <f t="shared" si="1"/>
        <v>0.58285714285714285</v>
      </c>
    </row>
    <row r="19" spans="1:8" ht="42" customHeight="1" x14ac:dyDescent="0.35">
      <c r="A19" s="227"/>
      <c r="B19" s="147" t="s">
        <v>26</v>
      </c>
      <c r="C19" s="138">
        <v>60340</v>
      </c>
      <c r="D19" s="148">
        <v>46</v>
      </c>
      <c r="E19" s="196">
        <v>54202.559999999998</v>
      </c>
      <c r="F19" s="213">
        <v>0</v>
      </c>
      <c r="G19" s="162">
        <f t="shared" si="2"/>
        <v>46</v>
      </c>
      <c r="H19" s="201">
        <f t="shared" si="1"/>
        <v>0.10171428571428576</v>
      </c>
    </row>
    <row r="20" spans="1:8" ht="42" customHeight="1" thickBot="1" x14ac:dyDescent="0.4">
      <c r="A20" s="228"/>
      <c r="B20" s="152" t="s">
        <v>30</v>
      </c>
      <c r="C20" s="139">
        <v>60340</v>
      </c>
      <c r="D20" s="153">
        <v>42</v>
      </c>
      <c r="E20" s="208">
        <v>49582.239999999998</v>
      </c>
      <c r="F20" s="210">
        <v>1.51</v>
      </c>
      <c r="G20" s="211">
        <f t="shared" si="2"/>
        <v>43.51</v>
      </c>
      <c r="H20" s="212">
        <f t="shared" si="1"/>
        <v>0.17828571428571427</v>
      </c>
    </row>
    <row r="21" spans="1:8" ht="35.1" customHeight="1" thickBot="1" x14ac:dyDescent="0.4">
      <c r="B21" s="156" t="s">
        <v>12</v>
      </c>
      <c r="C21" s="157">
        <f>C8+C14+C18</f>
        <v>1124340</v>
      </c>
      <c r="E21" s="161"/>
      <c r="F21" s="161"/>
      <c r="G21" s="161"/>
      <c r="H21" s="161"/>
    </row>
    <row r="22" spans="1:8" ht="35.1" customHeight="1" x14ac:dyDescent="0.35"/>
    <row r="23" spans="1:8" ht="35.1" customHeight="1" x14ac:dyDescent="0.35"/>
    <row r="24" spans="1:8" ht="35.1" customHeight="1" x14ac:dyDescent="0.35">
      <c r="A24" s="158" t="s">
        <v>2</v>
      </c>
    </row>
    <row r="25" spans="1:8" x14ac:dyDescent="0.35">
      <c r="A25" s="158" t="s">
        <v>36</v>
      </c>
    </row>
  </sheetData>
  <mergeCells count="5">
    <mergeCell ref="A8:A12"/>
    <mergeCell ref="A14:A16"/>
    <mergeCell ref="A18:A20"/>
    <mergeCell ref="E8:H8"/>
    <mergeCell ref="E12:H12"/>
  </mergeCells>
  <pageMargins left="0.70866141732283472" right="0.70866141732283472" top="0.74803149606299213" bottom="0.74803149606299213" header="0.31496062992125984" footer="0.31496062992125984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E33"/>
  <sheetViews>
    <sheetView showGridLines="0" showZeros="0" topLeftCell="A7" zoomScale="60" zoomScaleNormal="60" workbookViewId="0">
      <selection activeCell="N33" sqref="N33"/>
    </sheetView>
  </sheetViews>
  <sheetFormatPr baseColWidth="10" defaultColWidth="11.42578125" defaultRowHeight="18.75" x14ac:dyDescent="0.3"/>
  <cols>
    <col min="1" max="1" width="16" style="2" customWidth="1"/>
    <col min="2" max="2" width="34.140625" style="3" customWidth="1"/>
    <col min="3" max="3" width="18.7109375" style="3" customWidth="1"/>
    <col min="4" max="4" width="14.85546875" style="3" customWidth="1"/>
    <col min="5" max="5" width="19.28515625" style="3" customWidth="1"/>
    <col min="6" max="6" width="14.5703125" style="3" customWidth="1"/>
    <col min="7" max="7" width="14.28515625" style="3" customWidth="1"/>
    <col min="8" max="9" width="16.7109375" style="3" customWidth="1"/>
    <col min="10" max="10" width="15" style="3" customWidth="1"/>
    <col min="11" max="11" width="13.85546875" style="3" customWidth="1"/>
    <col min="12" max="12" width="18.85546875" style="3" customWidth="1"/>
    <col min="13" max="13" width="14.85546875" style="3" customWidth="1"/>
    <col min="14" max="14" width="16.7109375" style="3" customWidth="1"/>
    <col min="15" max="15" width="16.42578125" style="3" customWidth="1"/>
    <col min="16" max="17" width="14.28515625" style="3" customWidth="1"/>
    <col min="18" max="18" width="13.85546875" style="3" customWidth="1"/>
    <col min="19" max="19" width="18.7109375" style="3" customWidth="1"/>
    <col min="20" max="20" width="15" style="3" customWidth="1"/>
    <col min="21" max="21" width="14.85546875" style="3" customWidth="1"/>
    <col min="22" max="22" width="16.7109375" style="3" customWidth="1"/>
    <col min="23" max="23" width="15.28515625" style="3" customWidth="1"/>
    <col min="24" max="24" width="13.5703125" style="3" customWidth="1"/>
    <col min="25" max="25" width="11.42578125" style="3"/>
    <col min="26" max="26" width="17.28515625" style="3" customWidth="1"/>
    <col min="27" max="27" width="11.42578125" style="3"/>
    <col min="28" max="29" width="14.140625" style="3" customWidth="1"/>
    <col min="30" max="30" width="15.28515625" style="3" customWidth="1"/>
    <col min="31" max="31" width="18.28515625" style="3" customWidth="1"/>
    <col min="32" max="16384" width="11.42578125" style="3"/>
  </cols>
  <sheetData>
    <row r="1" spans="1:31" x14ac:dyDescent="0.3">
      <c r="AA1" s="4" t="s">
        <v>6</v>
      </c>
    </row>
    <row r="2" spans="1:31" ht="48" customHeight="1" x14ac:dyDescent="0.3">
      <c r="D2" s="5"/>
      <c r="E2" s="5"/>
      <c r="F2" s="5"/>
      <c r="G2" s="5"/>
      <c r="H2" s="6"/>
      <c r="M2" s="7"/>
      <c r="AA2" s="8" t="s">
        <v>17</v>
      </c>
      <c r="AB2" s="8">
        <v>50</v>
      </c>
    </row>
    <row r="3" spans="1:31" ht="22.5" customHeight="1" x14ac:dyDescent="0.3">
      <c r="A3" s="252" t="s">
        <v>20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252"/>
      <c r="U3" s="252"/>
      <c r="V3" s="252"/>
      <c r="W3" s="252"/>
      <c r="X3" s="252"/>
      <c r="AA3" s="9" t="s">
        <v>8</v>
      </c>
    </row>
    <row r="4" spans="1:31" ht="22.5" customHeight="1" x14ac:dyDescent="0.3">
      <c r="A4" s="252" t="s">
        <v>21</v>
      </c>
      <c r="B4" s="252"/>
      <c r="C4" s="252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2"/>
      <c r="T4" s="252"/>
      <c r="U4" s="252"/>
      <c r="V4" s="252"/>
      <c r="W4" s="252"/>
      <c r="X4" s="252"/>
    </row>
    <row r="5" spans="1:31" ht="24.6" customHeight="1" x14ac:dyDescent="0.3">
      <c r="A5" s="252" t="s">
        <v>3</v>
      </c>
      <c r="B5" s="252"/>
      <c r="C5" s="252"/>
      <c r="D5" s="252"/>
      <c r="E5" s="252"/>
      <c r="F5" s="252"/>
      <c r="G5" s="252"/>
      <c r="H5" s="252"/>
      <c r="I5" s="252"/>
      <c r="J5" s="252"/>
      <c r="K5" s="252"/>
      <c r="L5" s="252"/>
      <c r="M5" s="252"/>
      <c r="N5" s="252"/>
      <c r="O5" s="252"/>
      <c r="P5" s="252"/>
      <c r="Q5" s="252"/>
      <c r="R5" s="252"/>
      <c r="S5" s="252"/>
      <c r="T5" s="252"/>
      <c r="U5" s="252"/>
      <c r="V5" s="252"/>
      <c r="W5" s="252"/>
      <c r="X5" s="252"/>
    </row>
    <row r="6" spans="1:31" ht="24.6" customHeight="1" thickBot="1" x14ac:dyDescent="0.35">
      <c r="A6" s="1"/>
      <c r="B6" s="1"/>
      <c r="C6" s="1"/>
      <c r="D6" s="1"/>
      <c r="E6" s="1"/>
      <c r="F6" s="1"/>
      <c r="G6" s="1"/>
      <c r="H6" s="5"/>
    </row>
    <row r="7" spans="1:31" ht="24.75" customHeight="1" thickBot="1" x14ac:dyDescent="0.35">
      <c r="B7" s="10"/>
      <c r="C7" s="11"/>
      <c r="D7" s="11"/>
      <c r="E7" s="243" t="s">
        <v>14</v>
      </c>
      <c r="F7" s="244"/>
      <c r="G7" s="244"/>
      <c r="H7" s="244"/>
      <c r="I7" s="244"/>
      <c r="J7" s="245"/>
      <c r="K7" s="246" t="s">
        <v>33</v>
      </c>
      <c r="L7" s="247"/>
      <c r="M7" s="247"/>
      <c r="N7" s="247"/>
      <c r="O7" s="247"/>
      <c r="P7" s="247"/>
      <c r="Q7" s="248"/>
      <c r="R7" s="249" t="s">
        <v>34</v>
      </c>
      <c r="S7" s="250"/>
      <c r="T7" s="250"/>
      <c r="U7" s="250"/>
      <c r="V7" s="250"/>
      <c r="W7" s="250"/>
      <c r="X7" s="251"/>
      <c r="Y7" s="235"/>
      <c r="Z7" s="235"/>
      <c r="AA7" s="235"/>
      <c r="AB7" s="235"/>
      <c r="AC7" s="235"/>
      <c r="AD7" s="235"/>
      <c r="AE7" s="235"/>
    </row>
    <row r="8" spans="1:31" ht="78.75" customHeight="1" thickBot="1" x14ac:dyDescent="0.35">
      <c r="A8" s="12" t="s">
        <v>4</v>
      </c>
      <c r="B8" s="75" t="s">
        <v>5</v>
      </c>
      <c r="C8" s="74" t="s">
        <v>19</v>
      </c>
      <c r="D8" s="76" t="s">
        <v>0</v>
      </c>
      <c r="E8" s="13" t="s">
        <v>29</v>
      </c>
      <c r="F8" s="14" t="s">
        <v>1</v>
      </c>
      <c r="G8" s="14" t="s">
        <v>7</v>
      </c>
      <c r="H8" s="14" t="s">
        <v>9</v>
      </c>
      <c r="I8" s="14" t="s">
        <v>10</v>
      </c>
      <c r="J8" s="15" t="s">
        <v>11</v>
      </c>
      <c r="K8" s="13" t="s">
        <v>15</v>
      </c>
      <c r="L8" s="13" t="s">
        <v>29</v>
      </c>
      <c r="M8" s="14" t="s">
        <v>1</v>
      </c>
      <c r="N8" s="14" t="s">
        <v>16</v>
      </c>
      <c r="O8" s="14" t="s">
        <v>9</v>
      </c>
      <c r="P8" s="14" t="s">
        <v>10</v>
      </c>
      <c r="Q8" s="15" t="s">
        <v>11</v>
      </c>
      <c r="R8" s="13" t="s">
        <v>15</v>
      </c>
      <c r="S8" s="13" t="s">
        <v>29</v>
      </c>
      <c r="T8" s="14" t="s">
        <v>1</v>
      </c>
      <c r="U8" s="14" t="s">
        <v>16</v>
      </c>
      <c r="V8" s="14" t="s">
        <v>9</v>
      </c>
      <c r="W8" s="14" t="s">
        <v>10</v>
      </c>
      <c r="X8" s="15" t="s">
        <v>11</v>
      </c>
      <c r="Y8" s="94"/>
      <c r="Z8" s="94"/>
      <c r="AA8" s="94"/>
      <c r="AB8" s="94"/>
      <c r="AC8" s="94"/>
      <c r="AD8" s="94"/>
      <c r="AE8" s="94"/>
    </row>
    <row r="9" spans="1:31" ht="35.1" customHeight="1" x14ac:dyDescent="0.3">
      <c r="A9" s="236" t="s">
        <v>22</v>
      </c>
      <c r="B9" s="16" t="s">
        <v>32</v>
      </c>
      <c r="C9" s="17">
        <v>846160</v>
      </c>
      <c r="D9" s="88">
        <v>41</v>
      </c>
      <c r="E9" s="19">
        <v>360222.4</v>
      </c>
      <c r="F9" s="257" t="s">
        <v>38</v>
      </c>
      <c r="G9" s="258"/>
      <c r="H9" s="258"/>
      <c r="I9" s="258"/>
      <c r="J9" s="258"/>
      <c r="K9" s="258"/>
      <c r="L9" s="258"/>
      <c r="M9" s="258"/>
      <c r="N9" s="258"/>
      <c r="O9" s="258"/>
      <c r="P9" s="258"/>
      <c r="Q9" s="258"/>
      <c r="R9" s="258"/>
      <c r="S9" s="258"/>
      <c r="T9" s="258"/>
      <c r="U9" s="258"/>
      <c r="V9" s="258"/>
      <c r="W9" s="258"/>
      <c r="X9" s="259"/>
      <c r="Y9" s="95"/>
      <c r="Z9" s="96"/>
      <c r="AA9" s="97"/>
      <c r="AB9" s="97"/>
      <c r="AC9" s="98"/>
      <c r="AD9" s="99"/>
      <c r="AE9" s="100"/>
    </row>
    <row r="10" spans="1:31" ht="35.1" customHeight="1" x14ac:dyDescent="0.3">
      <c r="A10" s="237"/>
      <c r="B10" s="25" t="s">
        <v>31</v>
      </c>
      <c r="C10" s="57">
        <v>846160</v>
      </c>
      <c r="D10" s="89">
        <v>40</v>
      </c>
      <c r="E10" s="27">
        <v>749456</v>
      </c>
      <c r="F10" s="28">
        <f>$AB$2*(2-E10/MIN(E$10:E$13))</f>
        <v>45.113314447592067</v>
      </c>
      <c r="G10" s="29">
        <f t="shared" ref="G10:G12" si="0">D10+F10</f>
        <v>85.113314447592074</v>
      </c>
      <c r="H10" s="30"/>
      <c r="I10" s="31">
        <f>+$C10/$C$22*H10</f>
        <v>0</v>
      </c>
      <c r="J10" s="32">
        <f t="shared" ref="J10:J15" si="1">+G10*I10</f>
        <v>0</v>
      </c>
      <c r="K10" s="165">
        <v>0.1142</v>
      </c>
      <c r="L10" s="132">
        <f>+$E10*(1-K10)</f>
        <v>663868.12479999999</v>
      </c>
      <c r="M10" s="133">
        <f>$AB$2*(2-L10/MIN(L$9:L$13))</f>
        <v>50</v>
      </c>
      <c r="N10" s="133">
        <f>$D10+M10</f>
        <v>90</v>
      </c>
      <c r="O10" s="166">
        <v>1</v>
      </c>
      <c r="P10" s="167">
        <f>+$C10/$C$22*O10</f>
        <v>0.75258373801519118</v>
      </c>
      <c r="Q10" s="168">
        <f t="shared" ref="Q10:Q12" si="2">+N10*P10</f>
        <v>67.7325364213672</v>
      </c>
      <c r="R10" s="33"/>
      <c r="S10" s="34">
        <f t="shared" ref="S10:S16" si="3">+$E10*(1-R10)</f>
        <v>749456</v>
      </c>
      <c r="T10" s="28">
        <f>$AB$2*(2-S10/MIN(S$9:S$13))</f>
        <v>45.103643017577589</v>
      </c>
      <c r="U10" s="28">
        <f t="shared" ref="U10" si="4">$D10+T10</f>
        <v>85.103643017577582</v>
      </c>
      <c r="V10" s="36"/>
      <c r="W10" s="31">
        <f>+$C10/$C$22*V10</f>
        <v>0</v>
      </c>
      <c r="X10" s="32">
        <f t="shared" ref="X10:X12" si="5">+U10*W10</f>
        <v>0</v>
      </c>
      <c r="Y10" s="95"/>
      <c r="Z10" s="96"/>
      <c r="AA10" s="97"/>
      <c r="AB10" s="97"/>
      <c r="AC10" s="101"/>
      <c r="AD10" s="99"/>
      <c r="AE10" s="100"/>
    </row>
    <row r="11" spans="1:31" ht="35.1" customHeight="1" x14ac:dyDescent="0.3">
      <c r="A11" s="237"/>
      <c r="B11" s="37" t="s">
        <v>26</v>
      </c>
      <c r="C11" s="57">
        <v>846160</v>
      </c>
      <c r="D11" s="90">
        <v>46</v>
      </c>
      <c r="E11" s="180">
        <v>686040.16</v>
      </c>
      <c r="F11" s="123">
        <f>$AB$2*(2-E11/MIN(E$10:E$13))</f>
        <v>49.757596792548689</v>
      </c>
      <c r="G11" s="181">
        <f t="shared" si="0"/>
        <v>95.757596792548696</v>
      </c>
      <c r="H11" s="182">
        <v>1</v>
      </c>
      <c r="I11" s="124">
        <f>+$C11/$C$22*H11</f>
        <v>0.75258373801519118</v>
      </c>
      <c r="J11" s="125">
        <f t="shared" si="1"/>
        <v>72.065610137487781</v>
      </c>
      <c r="K11" s="184"/>
      <c r="L11" s="132">
        <f>+$E11*(1-K11)</f>
        <v>686040.16</v>
      </c>
      <c r="M11" s="133">
        <f>$AB$2*(2-L11/MIN(L$9:L$13))</f>
        <v>48.330087379426466</v>
      </c>
      <c r="N11" s="133">
        <f>$D11+M11</f>
        <v>94.330087379426459</v>
      </c>
      <c r="O11" s="166"/>
      <c r="P11" s="167">
        <f>+$C11/$C$22*O11</f>
        <v>0</v>
      </c>
      <c r="Q11" s="168">
        <f t="shared" si="2"/>
        <v>0</v>
      </c>
      <c r="R11" s="131">
        <v>5.0000000000000001E-3</v>
      </c>
      <c r="S11" s="132">
        <f t="shared" si="3"/>
        <v>682609.95920000004</v>
      </c>
      <c r="T11" s="133">
        <f>$AB$2*(2-S11/MIN(S$9:S$13))</f>
        <v>50</v>
      </c>
      <c r="U11" s="133">
        <f t="shared" ref="U11:U16" si="6">$D11+T11</f>
        <v>96</v>
      </c>
      <c r="V11" s="183">
        <v>1</v>
      </c>
      <c r="W11" s="167">
        <f>+$C11/$C$22*V11</f>
        <v>0.75258373801519118</v>
      </c>
      <c r="X11" s="168">
        <f t="shared" si="5"/>
        <v>72.248038849458354</v>
      </c>
      <c r="Y11" s="102"/>
      <c r="Z11" s="96"/>
      <c r="AA11" s="97"/>
      <c r="AB11" s="97"/>
      <c r="AC11" s="98"/>
      <c r="AD11" s="99"/>
      <c r="AE11" s="100"/>
    </row>
    <row r="12" spans="1:31" ht="35.1" customHeight="1" x14ac:dyDescent="0.3">
      <c r="A12" s="237"/>
      <c r="B12" s="107" t="s">
        <v>30</v>
      </c>
      <c r="C12" s="108">
        <v>846160</v>
      </c>
      <c r="D12" s="109">
        <v>42</v>
      </c>
      <c r="E12" s="175">
        <v>682730.24</v>
      </c>
      <c r="F12" s="128">
        <f>$AB$2*(2-E12/MIN(E$10:E$13))</f>
        <v>50</v>
      </c>
      <c r="G12" s="176">
        <f t="shared" si="0"/>
        <v>92</v>
      </c>
      <c r="H12" s="177"/>
      <c r="I12" s="178">
        <f>+$C12/$C$22*H12</f>
        <v>0</v>
      </c>
      <c r="J12" s="179">
        <f t="shared" ref="J12:J13" si="7">+G12*I12</f>
        <v>0</v>
      </c>
      <c r="K12" s="91"/>
      <c r="L12" s="43">
        <f t="shared" ref="L12" si="8">+$E12*(1-K12)</f>
        <v>682730.24</v>
      </c>
      <c r="M12" s="44">
        <f>$AB$2*(2-L12/MIN(L$9:L$13))</f>
        <v>48.579377854172279</v>
      </c>
      <c r="N12" s="44">
        <f t="shared" ref="N12" si="9">$D12+M12</f>
        <v>90.579377854172279</v>
      </c>
      <c r="O12" s="36"/>
      <c r="P12" s="40">
        <f>+$C12/$C$22*O12</f>
        <v>0</v>
      </c>
      <c r="Q12" s="41">
        <f t="shared" si="2"/>
        <v>0</v>
      </c>
      <c r="R12" s="42"/>
      <c r="S12" s="43">
        <f t="shared" si="3"/>
        <v>682730.24</v>
      </c>
      <c r="T12" s="44">
        <f>$AB$2*(2-S12/MIN(S$9:S$13))</f>
        <v>49.991189639238421</v>
      </c>
      <c r="U12" s="44">
        <f t="shared" ref="U12" si="10">$D12+T12</f>
        <v>91.991189639238428</v>
      </c>
      <c r="V12" s="36"/>
      <c r="W12" s="40">
        <f>+$C12/$C$22*V12</f>
        <v>0</v>
      </c>
      <c r="X12" s="41">
        <f t="shared" si="5"/>
        <v>0</v>
      </c>
      <c r="Y12" s="103"/>
      <c r="Z12" s="96"/>
      <c r="AA12" s="97"/>
      <c r="AB12" s="97"/>
      <c r="AC12" s="98"/>
      <c r="AD12" s="99"/>
      <c r="AE12" s="100"/>
    </row>
    <row r="13" spans="1:31" ht="35.1" customHeight="1" thickBot="1" x14ac:dyDescent="0.35">
      <c r="A13" s="238"/>
      <c r="B13" s="45" t="s">
        <v>27</v>
      </c>
      <c r="C13" s="60">
        <v>846160</v>
      </c>
      <c r="D13" s="80">
        <v>20</v>
      </c>
      <c r="E13" s="92"/>
      <c r="F13" s="253" t="s">
        <v>28</v>
      </c>
      <c r="G13" s="253"/>
      <c r="H13" s="253"/>
      <c r="I13" s="253"/>
      <c r="J13" s="93">
        <f t="shared" si="7"/>
        <v>0</v>
      </c>
      <c r="K13" s="81"/>
      <c r="L13" s="49"/>
      <c r="M13" s="50"/>
      <c r="N13" s="50"/>
      <c r="O13" s="51"/>
      <c r="P13" s="52"/>
      <c r="Q13" s="47"/>
      <c r="R13" s="48"/>
      <c r="S13" s="49"/>
      <c r="T13" s="50"/>
      <c r="U13" s="50"/>
      <c r="V13" s="51"/>
      <c r="W13" s="52"/>
      <c r="X13" s="47"/>
      <c r="Y13" s="95"/>
      <c r="Z13" s="96"/>
      <c r="AA13" s="97"/>
      <c r="AB13" s="97"/>
      <c r="AC13" s="101"/>
      <c r="AD13" s="99"/>
      <c r="AE13" s="100"/>
    </row>
    <row r="14" spans="1:31" ht="2.25" customHeight="1" thickBot="1" x14ac:dyDescent="0.35">
      <c r="A14" s="239"/>
      <c r="B14" s="240"/>
      <c r="C14" s="240"/>
      <c r="D14" s="240"/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0"/>
      <c r="P14" s="240"/>
      <c r="Q14" s="240"/>
      <c r="R14" s="240"/>
      <c r="S14" s="240"/>
      <c r="T14" s="240"/>
      <c r="U14" s="240"/>
      <c r="V14" s="240"/>
      <c r="W14" s="240"/>
      <c r="X14" s="241"/>
      <c r="Y14" s="95"/>
      <c r="Z14" s="96"/>
      <c r="AA14" s="97"/>
      <c r="AB14" s="97"/>
      <c r="AC14" s="101"/>
      <c r="AD14" s="99"/>
      <c r="AE14" s="100"/>
    </row>
    <row r="15" spans="1:31" ht="35.1" customHeight="1" x14ac:dyDescent="0.3">
      <c r="A15" s="237" t="s">
        <v>23</v>
      </c>
      <c r="B15" s="53" t="s">
        <v>31</v>
      </c>
      <c r="C15" s="54">
        <v>217840</v>
      </c>
      <c r="D15" s="55">
        <v>40</v>
      </c>
      <c r="E15" s="82">
        <v>192944</v>
      </c>
      <c r="F15" s="83">
        <f>$AB$2*(2-E15/MIN(E$15:E$17))</f>
        <v>45.113314447592067</v>
      </c>
      <c r="G15" s="84">
        <f t="shared" ref="G15:G16" si="11">D15+F15</f>
        <v>85.113314447592074</v>
      </c>
      <c r="H15" s="85"/>
      <c r="I15" s="86">
        <f t="shared" ref="I15:I21" si="12">+$C15/$C$22*H15</f>
        <v>0</v>
      </c>
      <c r="J15" s="87">
        <f t="shared" si="1"/>
        <v>0</v>
      </c>
      <c r="K15" s="169">
        <v>0.1142</v>
      </c>
      <c r="L15" s="170">
        <f t="shared" ref="L15:L16" si="13">+$E15*(1-K15)</f>
        <v>170909.79519999999</v>
      </c>
      <c r="M15" s="171">
        <f>$AB$2*(2-L15/MIN(L$15:L$17))</f>
        <v>50</v>
      </c>
      <c r="N15" s="171">
        <f t="shared" ref="N15:N16" si="14">$D15+M15</f>
        <v>90</v>
      </c>
      <c r="O15" s="172">
        <v>1</v>
      </c>
      <c r="P15" s="173">
        <f t="shared" ref="P15:P21" si="15">+$C15/$C$22*O15</f>
        <v>0.19374922176565806</v>
      </c>
      <c r="Q15" s="174">
        <f t="shared" ref="Q15:Q16" si="16">+N15*P15</f>
        <v>17.437429958909227</v>
      </c>
      <c r="R15" s="23"/>
      <c r="S15" s="24">
        <f t="shared" si="3"/>
        <v>192944</v>
      </c>
      <c r="T15" s="20">
        <f>$AB$2*(2-S15/MIN(S$15:S$17))</f>
        <v>45.113314447592067</v>
      </c>
      <c r="U15" s="20">
        <f t="shared" si="6"/>
        <v>85.113314447592074</v>
      </c>
      <c r="V15" s="56"/>
      <c r="W15" s="21">
        <f t="shared" ref="W15:W21" si="17">+$C15/$C$22*V15</f>
        <v>0</v>
      </c>
      <c r="X15" s="22">
        <f t="shared" ref="X15:X16" si="18">+U15*W15</f>
        <v>0</v>
      </c>
      <c r="Y15" s="95"/>
      <c r="Z15" s="96"/>
      <c r="AA15" s="97"/>
      <c r="AB15" s="97"/>
      <c r="AC15" s="101"/>
      <c r="AD15" s="99"/>
      <c r="AE15" s="100"/>
    </row>
    <row r="16" spans="1:31" ht="35.1" customHeight="1" x14ac:dyDescent="0.3">
      <c r="A16" s="237"/>
      <c r="B16" s="25" t="s">
        <v>26</v>
      </c>
      <c r="C16" s="54">
        <v>217840</v>
      </c>
      <c r="D16" s="26">
        <v>46</v>
      </c>
      <c r="E16" s="58">
        <v>197923.20000000001</v>
      </c>
      <c r="F16" s="59">
        <f>$AB$2*(2-E16/MIN(E$15:E$17))</f>
        <v>43.696883852691215</v>
      </c>
      <c r="G16" s="28">
        <f t="shared" si="11"/>
        <v>89.696883852691215</v>
      </c>
      <c r="H16" s="30"/>
      <c r="I16" s="31">
        <f t="shared" si="12"/>
        <v>0</v>
      </c>
      <c r="J16" s="32">
        <f t="shared" ref="J16:J21" si="19">+G16*I16</f>
        <v>0</v>
      </c>
      <c r="K16" s="33"/>
      <c r="L16" s="34">
        <f t="shared" si="13"/>
        <v>197923.20000000001</v>
      </c>
      <c r="M16" s="28">
        <f>$AB$2*(2-L16/MIN(L$15:L$17))</f>
        <v>42.097174779131677</v>
      </c>
      <c r="N16" s="28">
        <f t="shared" si="14"/>
        <v>88.097174779131677</v>
      </c>
      <c r="O16" s="35"/>
      <c r="P16" s="31">
        <f t="shared" si="15"/>
        <v>0</v>
      </c>
      <c r="Q16" s="32">
        <f t="shared" si="16"/>
        <v>0</v>
      </c>
      <c r="R16" s="129">
        <v>5.0000000000000001E-3</v>
      </c>
      <c r="S16" s="34">
        <f t="shared" si="3"/>
        <v>196933.584</v>
      </c>
      <c r="T16" s="28">
        <f>$AB$2*(2-S16/MIN(S$15:S$17))</f>
        <v>43.978399433427761</v>
      </c>
      <c r="U16" s="28">
        <f t="shared" si="6"/>
        <v>89.978399433427768</v>
      </c>
      <c r="V16" s="35">
        <v>1</v>
      </c>
      <c r="W16" s="31">
        <f t="shared" si="17"/>
        <v>0.19374922176565806</v>
      </c>
      <c r="X16" s="32">
        <f t="shared" si="18"/>
        <v>17.433244865946158</v>
      </c>
      <c r="Y16" s="95"/>
      <c r="Z16" s="96"/>
      <c r="AA16" s="97"/>
      <c r="AB16" s="97"/>
      <c r="AC16" s="101"/>
      <c r="AD16" s="99"/>
      <c r="AE16" s="100"/>
    </row>
    <row r="17" spans="1:31" ht="35.1" customHeight="1" x14ac:dyDescent="0.3">
      <c r="A17" s="237"/>
      <c r="B17" s="37" t="s">
        <v>30</v>
      </c>
      <c r="C17" s="79">
        <v>217840</v>
      </c>
      <c r="D17" s="38">
        <v>42</v>
      </c>
      <c r="E17" s="114">
        <v>175765.76000000001</v>
      </c>
      <c r="F17" s="115">
        <f>$AB$2*(2-E17/MIN(E$15:E$17))</f>
        <v>50</v>
      </c>
      <c r="G17" s="110">
        <f t="shared" ref="G17:G21" si="20">D17+F17</f>
        <v>92</v>
      </c>
      <c r="H17" s="111">
        <v>1</v>
      </c>
      <c r="I17" s="112">
        <f t="shared" si="12"/>
        <v>0.19374922176565806</v>
      </c>
      <c r="J17" s="113">
        <f t="shared" si="19"/>
        <v>17.824928402440541</v>
      </c>
      <c r="K17" s="185"/>
      <c r="L17" s="127">
        <f t="shared" ref="L17:L21" si="21">+$E17*(1-K17)</f>
        <v>175765.76000000001</v>
      </c>
      <c r="M17" s="128">
        <f>$AB$2*(2-L17/MIN(L$15:L$17))</f>
        <v>48.579377854172279</v>
      </c>
      <c r="N17" s="128">
        <f t="shared" ref="N17:N21" si="22">$D17+M17</f>
        <v>90.579377854172279</v>
      </c>
      <c r="O17" s="186"/>
      <c r="P17" s="178">
        <f t="shared" si="15"/>
        <v>0</v>
      </c>
      <c r="Q17" s="179">
        <f t="shared" ref="Q17:Q21" si="23">+N17*P17</f>
        <v>0</v>
      </c>
      <c r="R17" s="126"/>
      <c r="S17" s="127">
        <f t="shared" ref="S17:S21" si="24">+$E17*(1-R17)</f>
        <v>175765.76000000001</v>
      </c>
      <c r="T17" s="128">
        <f>$AB$2*(2-S17/MIN(S$15:S$17))</f>
        <v>50</v>
      </c>
      <c r="U17" s="128">
        <f t="shared" ref="U17:U21" si="25">$D17+T17</f>
        <v>92</v>
      </c>
      <c r="V17" s="187"/>
      <c r="W17" s="178">
        <f t="shared" si="17"/>
        <v>0</v>
      </c>
      <c r="X17" s="179">
        <f t="shared" ref="X17:X21" si="26">+U17*W17</f>
        <v>0</v>
      </c>
      <c r="Y17" s="102"/>
      <c r="Z17" s="96"/>
      <c r="AA17" s="97"/>
      <c r="AB17" s="97"/>
      <c r="AC17" s="98"/>
      <c r="AD17" s="99"/>
      <c r="AE17" s="100"/>
    </row>
    <row r="18" spans="1:31" ht="2.25" customHeight="1" thickBot="1" x14ac:dyDescent="0.35">
      <c r="A18" s="254"/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55"/>
      <c r="O18" s="255"/>
      <c r="P18" s="255"/>
      <c r="Q18" s="255"/>
      <c r="R18" s="255"/>
      <c r="S18" s="255"/>
      <c r="T18" s="255"/>
      <c r="U18" s="255"/>
      <c r="V18" s="255"/>
      <c r="W18" s="255"/>
      <c r="X18" s="256"/>
      <c r="Y18" s="102"/>
      <c r="Z18" s="96"/>
      <c r="AA18" s="97"/>
      <c r="AB18" s="97"/>
      <c r="AC18" s="98"/>
      <c r="AD18" s="99"/>
      <c r="AE18" s="100"/>
    </row>
    <row r="19" spans="1:31" ht="35.1" customHeight="1" x14ac:dyDescent="0.3">
      <c r="A19" s="236" t="s">
        <v>24</v>
      </c>
      <c r="B19" s="16" t="s">
        <v>25</v>
      </c>
      <c r="C19" s="17">
        <v>60340</v>
      </c>
      <c r="D19" s="18">
        <v>41</v>
      </c>
      <c r="E19" s="116">
        <v>25170.400000000001</v>
      </c>
      <c r="F19" s="117">
        <f>$AB$2*(2-E19/MIN(E$19:E$21))</f>
        <v>50</v>
      </c>
      <c r="G19" s="118">
        <f t="shared" si="20"/>
        <v>91</v>
      </c>
      <c r="H19" s="119">
        <v>1</v>
      </c>
      <c r="I19" s="120">
        <f t="shared" si="12"/>
        <v>5.3667040219150794E-2</v>
      </c>
      <c r="J19" s="121">
        <f t="shared" si="19"/>
        <v>4.883700659942722</v>
      </c>
      <c r="K19" s="188"/>
      <c r="L19" s="189">
        <f t="shared" si="21"/>
        <v>25170.400000000001</v>
      </c>
      <c r="M19" s="190">
        <f>$AB$2*(2-L19/MIN(L$19:L$21))</f>
        <v>50</v>
      </c>
      <c r="N19" s="190">
        <f t="shared" si="22"/>
        <v>91</v>
      </c>
      <c r="O19" s="191">
        <v>1</v>
      </c>
      <c r="P19" s="192">
        <f t="shared" si="15"/>
        <v>5.3667040219150794E-2</v>
      </c>
      <c r="Q19" s="193">
        <f t="shared" si="23"/>
        <v>4.883700659942722</v>
      </c>
      <c r="R19" s="188"/>
      <c r="S19" s="189">
        <f t="shared" si="24"/>
        <v>25170.400000000001</v>
      </c>
      <c r="T19" s="190">
        <f t="shared" ref="T19:T21" si="27">$AB$2*(2-S19/MIN(S$15:S$21))</f>
        <v>50</v>
      </c>
      <c r="U19" s="190">
        <f t="shared" si="25"/>
        <v>91</v>
      </c>
      <c r="V19" s="191"/>
      <c r="W19" s="192">
        <f t="shared" si="17"/>
        <v>0</v>
      </c>
      <c r="X19" s="193">
        <f t="shared" si="26"/>
        <v>0</v>
      </c>
      <c r="Y19" s="103"/>
      <c r="Z19" s="96"/>
      <c r="AA19" s="97"/>
      <c r="AB19" s="97"/>
      <c r="AC19" s="98"/>
      <c r="AD19" s="99"/>
      <c r="AE19" s="100"/>
    </row>
    <row r="20" spans="1:31" ht="35.1" customHeight="1" x14ac:dyDescent="0.3">
      <c r="A20" s="237"/>
      <c r="B20" s="25" t="s">
        <v>26</v>
      </c>
      <c r="C20" s="57">
        <v>60340</v>
      </c>
      <c r="D20" s="26">
        <v>46</v>
      </c>
      <c r="E20" s="77">
        <v>54202.559999999998</v>
      </c>
      <c r="F20" s="122" t="s">
        <v>35</v>
      </c>
      <c r="G20" s="44">
        <f t="shared" si="20"/>
        <v>46</v>
      </c>
      <c r="H20" s="39"/>
      <c r="I20" s="40">
        <f t="shared" si="12"/>
        <v>0</v>
      </c>
      <c r="J20" s="41">
        <f t="shared" si="19"/>
        <v>0</v>
      </c>
      <c r="K20" s="42"/>
      <c r="L20" s="43">
        <f t="shared" si="21"/>
        <v>54202.559999999998</v>
      </c>
      <c r="M20" s="122" t="s">
        <v>35</v>
      </c>
      <c r="N20" s="44">
        <f t="shared" si="22"/>
        <v>46</v>
      </c>
      <c r="O20" s="36"/>
      <c r="P20" s="40">
        <f t="shared" si="15"/>
        <v>0</v>
      </c>
      <c r="Q20" s="41">
        <f t="shared" si="23"/>
        <v>0</v>
      </c>
      <c r="R20" s="130">
        <v>5.0000000000000001E-3</v>
      </c>
      <c r="S20" s="43">
        <f t="shared" si="24"/>
        <v>53931.547200000001</v>
      </c>
      <c r="T20" s="122" t="s">
        <v>35</v>
      </c>
      <c r="U20" s="44">
        <f t="shared" si="25"/>
        <v>46</v>
      </c>
      <c r="V20" s="36">
        <v>1</v>
      </c>
      <c r="W20" s="40">
        <f t="shared" si="17"/>
        <v>5.3667040219150794E-2</v>
      </c>
      <c r="X20" s="41">
        <f t="shared" si="26"/>
        <v>2.4686838500809367</v>
      </c>
      <c r="Y20" s="95"/>
      <c r="Z20" s="96"/>
      <c r="AA20" s="97"/>
      <c r="AB20" s="97"/>
      <c r="AC20" s="101"/>
      <c r="AD20" s="99"/>
      <c r="AE20" s="100"/>
    </row>
    <row r="21" spans="1:31" ht="35.1" customHeight="1" thickBot="1" x14ac:dyDescent="0.35">
      <c r="A21" s="238"/>
      <c r="B21" s="45" t="s">
        <v>30</v>
      </c>
      <c r="C21" s="60">
        <v>60340</v>
      </c>
      <c r="D21" s="46">
        <v>42</v>
      </c>
      <c r="E21" s="78">
        <v>49582.239999999998</v>
      </c>
      <c r="F21" s="61">
        <f>$AB$2*(2-E21/MIN(E$19:E$21))</f>
        <v>1.5068493150685036</v>
      </c>
      <c r="G21" s="62">
        <f t="shared" si="20"/>
        <v>43.506849315068507</v>
      </c>
      <c r="H21" s="63"/>
      <c r="I21" s="64">
        <f t="shared" si="12"/>
        <v>0</v>
      </c>
      <c r="J21" s="65">
        <f t="shared" si="19"/>
        <v>0</v>
      </c>
      <c r="K21" s="66"/>
      <c r="L21" s="67">
        <f t="shared" si="21"/>
        <v>49582.239999999998</v>
      </c>
      <c r="M21" s="62">
        <f>$AB$2*(2-L21/MIN(L$19:L$21))</f>
        <v>1.5068493150685036</v>
      </c>
      <c r="N21" s="62">
        <f t="shared" si="22"/>
        <v>43.506849315068507</v>
      </c>
      <c r="O21" s="68"/>
      <c r="P21" s="64">
        <f t="shared" si="15"/>
        <v>0</v>
      </c>
      <c r="Q21" s="65">
        <f t="shared" si="23"/>
        <v>0</v>
      </c>
      <c r="R21" s="66"/>
      <c r="S21" s="67">
        <f t="shared" si="24"/>
        <v>49582.239999999998</v>
      </c>
      <c r="T21" s="62">
        <f t="shared" si="27"/>
        <v>1.5068493150685036</v>
      </c>
      <c r="U21" s="62">
        <f t="shared" si="25"/>
        <v>43.506849315068507</v>
      </c>
      <c r="V21" s="68"/>
      <c r="W21" s="64">
        <f t="shared" si="17"/>
        <v>0</v>
      </c>
      <c r="X21" s="65">
        <f t="shared" si="26"/>
        <v>0</v>
      </c>
      <c r="Y21" s="95"/>
      <c r="Z21" s="96"/>
      <c r="AA21" s="97"/>
      <c r="AB21" s="97"/>
      <c r="AC21" s="101"/>
      <c r="AD21" s="99"/>
      <c r="AE21" s="100"/>
    </row>
    <row r="22" spans="1:31" ht="42.75" customHeight="1" thickBot="1" x14ac:dyDescent="0.35">
      <c r="B22" s="69" t="s">
        <v>12</v>
      </c>
      <c r="C22" s="70">
        <f>C9+C15+C19</f>
        <v>1124340</v>
      </c>
      <c r="I22" s="71" t="s">
        <v>13</v>
      </c>
      <c r="J22" s="72">
        <f>SUM(J9:J21)</f>
        <v>94.774239199871033</v>
      </c>
      <c r="P22" s="71" t="s">
        <v>13</v>
      </c>
      <c r="Q22" s="72">
        <f>SUM(Q9:Q21)</f>
        <v>90.053667040219153</v>
      </c>
      <c r="W22" s="105" t="s">
        <v>13</v>
      </c>
      <c r="X22" s="106">
        <f>SUM(X9:X21)</f>
        <v>92.14996756548544</v>
      </c>
      <c r="Y22" s="101"/>
      <c r="Z22" s="101"/>
      <c r="AA22" s="101"/>
      <c r="AB22" s="101"/>
      <c r="AC22" s="101"/>
      <c r="AD22" s="104"/>
      <c r="AE22" s="100"/>
    </row>
    <row r="25" spans="1:31" x14ac:dyDescent="0.3">
      <c r="A25" s="73" t="s">
        <v>2</v>
      </c>
    </row>
    <row r="26" spans="1:31" x14ac:dyDescent="0.3">
      <c r="A26" s="73" t="s">
        <v>36</v>
      </c>
    </row>
    <row r="28" spans="1:31" ht="56.25" customHeight="1" x14ac:dyDescent="0.3">
      <c r="A28" s="242"/>
      <c r="B28" s="242"/>
      <c r="C28" s="242"/>
      <c r="D28" s="242"/>
      <c r="E28" s="242"/>
      <c r="F28" s="242"/>
      <c r="G28" s="242"/>
    </row>
    <row r="33" spans="15:15" x14ac:dyDescent="0.3">
      <c r="O33" s="260"/>
    </row>
  </sheetData>
  <mergeCells count="15">
    <mergeCell ref="A3:X3"/>
    <mergeCell ref="A4:X4"/>
    <mergeCell ref="A5:X5"/>
    <mergeCell ref="A15:A17"/>
    <mergeCell ref="F13:I13"/>
    <mergeCell ref="Y7:AE7"/>
    <mergeCell ref="A9:A13"/>
    <mergeCell ref="F9:X9"/>
    <mergeCell ref="A14:X14"/>
    <mergeCell ref="A28:G28"/>
    <mergeCell ref="E7:J7"/>
    <mergeCell ref="K7:Q7"/>
    <mergeCell ref="R7:X7"/>
    <mergeCell ref="A19:A21"/>
    <mergeCell ref="A18:X18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Laura Rodriguez Alvarez</cp:lastModifiedBy>
  <cp:lastPrinted>2022-03-14T11:05:33Z</cp:lastPrinted>
  <dcterms:created xsi:type="dcterms:W3CDTF">2007-03-30T09:59:06Z</dcterms:created>
  <dcterms:modified xsi:type="dcterms:W3CDTF">2023-05-09T10:06:11Z</dcterms:modified>
</cp:coreProperties>
</file>