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general\unidad_a\OPERACIONES_MEDIOS\2023\2.-EXPEDIENTES COMITE\4 - ADJUDICACIÓN\S-01444-2023 Adecuación y pintado de mástiles radiantes de OM\Informes\"/>
    </mc:Choice>
  </mc:AlternateContent>
  <xr:revisionPtr revIDLastSave="0" documentId="8_{4ED04859-76FB-4B81-A129-5D7538D5907D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ADJUDICADA'!$A$1:$K$42</definedName>
    <definedName name="_xlnm.Print_Area" localSheetId="1">valoración!$A$2:$Q$41</definedName>
  </definedNames>
  <calcPr calcId="191029"/>
  <fileRecoveryPr repairLoad="1"/>
</workbook>
</file>

<file path=xl/calcChain.xml><?xml version="1.0" encoding="utf-8"?>
<calcChain xmlns="http://schemas.openxmlformats.org/spreadsheetml/2006/main">
  <c r="K12" i="6" l="1"/>
  <c r="K13" i="6"/>
  <c r="K14" i="6"/>
  <c r="K15" i="6"/>
  <c r="K16" i="6"/>
  <c r="K17" i="6"/>
  <c r="K18" i="6"/>
  <c r="K19" i="6"/>
  <c r="K20" i="6"/>
  <c r="K21" i="6"/>
  <c r="K22" i="6"/>
  <c r="K23" i="6"/>
  <c r="K25" i="6"/>
  <c r="K26" i="6"/>
  <c r="K27" i="6"/>
  <c r="K29" i="6"/>
  <c r="K30" i="6"/>
  <c r="K31" i="6"/>
  <c r="K33" i="6"/>
  <c r="K34" i="6"/>
  <c r="K35" i="6"/>
  <c r="K10" i="6"/>
  <c r="K9" i="6"/>
  <c r="C37" i="6"/>
  <c r="I35" i="5"/>
  <c r="I31" i="5"/>
  <c r="I27" i="5"/>
  <c r="I23" i="5"/>
  <c r="I19" i="5"/>
  <c r="I16" i="5"/>
  <c r="I13" i="5"/>
  <c r="I10" i="5"/>
  <c r="P23" i="5"/>
  <c r="Q23" i="5" s="1"/>
  <c r="P27" i="5"/>
  <c r="Q27" i="5"/>
  <c r="M34" i="5"/>
  <c r="N34" i="5" s="1"/>
  <c r="L34" i="5"/>
  <c r="M33" i="5"/>
  <c r="M30" i="5"/>
  <c r="N30" i="5" s="1"/>
  <c r="M31" i="5"/>
  <c r="L30" i="5"/>
  <c r="M29" i="5"/>
  <c r="L29" i="5"/>
  <c r="L27" i="5"/>
  <c r="N27" i="5"/>
  <c r="M27" i="5"/>
  <c r="M26" i="5"/>
  <c r="M25" i="5"/>
  <c r="N23" i="5"/>
  <c r="M23" i="5"/>
  <c r="M22" i="5"/>
  <c r="M21" i="5"/>
  <c r="L21" i="5"/>
  <c r="L23" i="5"/>
  <c r="M20" i="5"/>
  <c r="M19" i="5"/>
  <c r="M18" i="5"/>
  <c r="M17" i="5"/>
  <c r="M16" i="5"/>
  <c r="M15" i="5"/>
  <c r="M14" i="5"/>
  <c r="M13" i="5"/>
  <c r="N13" i="5" s="1"/>
  <c r="M12" i="5"/>
  <c r="N12" i="5" s="1"/>
  <c r="N11" i="5"/>
  <c r="N10" i="5"/>
  <c r="M10" i="5"/>
  <c r="M9" i="5"/>
  <c r="N9" i="5" s="1"/>
  <c r="M11" i="5"/>
  <c r="L11" i="5"/>
  <c r="L10" i="5"/>
  <c r="L9" i="5"/>
  <c r="L16" i="5"/>
  <c r="L12" i="5"/>
  <c r="G35" i="5"/>
  <c r="J27" i="5"/>
  <c r="G27" i="5"/>
  <c r="J23" i="5"/>
  <c r="G34" i="5"/>
  <c r="G30" i="5"/>
  <c r="F31" i="5"/>
  <c r="G31" i="5" s="1"/>
  <c r="J31" i="5" s="1"/>
  <c r="F30" i="5"/>
  <c r="F29" i="5"/>
  <c r="G29" i="5" s="1"/>
  <c r="F27" i="5"/>
  <c r="F26" i="5"/>
  <c r="F25" i="5"/>
  <c r="G25" i="5" s="1"/>
  <c r="F22" i="5"/>
  <c r="F23" i="5"/>
  <c r="G23" i="5" s="1"/>
  <c r="F21" i="5"/>
  <c r="F19" i="5"/>
  <c r="G19" i="5" s="1"/>
  <c r="F20" i="5"/>
  <c r="G20" i="5" s="1"/>
  <c r="F18" i="5"/>
  <c r="G18" i="5" s="1"/>
  <c r="F17" i="5"/>
  <c r="G17" i="5" s="1"/>
  <c r="F16" i="5"/>
  <c r="G16" i="5" s="1"/>
  <c r="F15" i="5"/>
  <c r="G15" i="5" s="1"/>
  <c r="F14" i="5"/>
  <c r="G14" i="5" s="1"/>
  <c r="F13" i="5"/>
  <c r="G13" i="5" s="1"/>
  <c r="F12" i="5"/>
  <c r="G12" i="5" s="1"/>
  <c r="F11" i="5"/>
  <c r="F34" i="5"/>
  <c r="L31" i="5"/>
  <c r="C37" i="5"/>
  <c r="L26" i="5"/>
  <c r="G26" i="5"/>
  <c r="L25" i="5"/>
  <c r="L17" i="5"/>
  <c r="L15" i="5"/>
  <c r="L20" i="5"/>
  <c r="L19" i="5"/>
  <c r="L18" i="5"/>
  <c r="L14" i="5"/>
  <c r="L13" i="5"/>
  <c r="P31" i="5" l="1"/>
  <c r="K11" i="6"/>
  <c r="A4" i="6" l="1"/>
  <c r="A3" i="6"/>
  <c r="A2" i="6"/>
  <c r="L35" i="5" l="1"/>
  <c r="F35" i="5"/>
  <c r="L33" i="5"/>
  <c r="F33" i="5"/>
  <c r="G33" i="5" s="1"/>
  <c r="L22" i="5"/>
  <c r="G22" i="5"/>
  <c r="G21" i="5"/>
  <c r="G11" i="5"/>
  <c r="F10" i="5"/>
  <c r="G10" i="5" s="1"/>
  <c r="F9" i="5"/>
  <c r="G9" i="5" s="1"/>
  <c r="N31" i="5" l="1"/>
  <c r="Q31" i="5" s="1"/>
  <c r="N33" i="5"/>
  <c r="N29" i="5"/>
  <c r="N26" i="5"/>
  <c r="N25" i="5"/>
  <c r="N17" i="5"/>
  <c r="N16" i="5"/>
  <c r="N15" i="5"/>
  <c r="P25" i="5"/>
  <c r="P29" i="5"/>
  <c r="I25" i="5"/>
  <c r="J25" i="5" s="1"/>
  <c r="P16" i="5"/>
  <c r="I15" i="5"/>
  <c r="J15" i="5" s="1"/>
  <c r="I29" i="5"/>
  <c r="J29" i="5" s="1"/>
  <c r="I26" i="5"/>
  <c r="J26" i="5" s="1"/>
  <c r="P32" i="5"/>
  <c r="P28" i="5"/>
  <c r="P15" i="5"/>
  <c r="P26" i="5"/>
  <c r="P17" i="5"/>
  <c r="J16" i="5"/>
  <c r="I17" i="5"/>
  <c r="J17" i="5" s="1"/>
  <c r="P9" i="5"/>
  <c r="I21" i="5"/>
  <c r="J21" i="5" s="1"/>
  <c r="I33" i="5"/>
  <c r="J33" i="5" s="1"/>
  <c r="P10" i="5"/>
  <c r="I22" i="5"/>
  <c r="J22" i="5" s="1"/>
  <c r="J35" i="5"/>
  <c r="P11" i="5"/>
  <c r="P24" i="5"/>
  <c r="N22" i="5"/>
  <c r="N21" i="5"/>
  <c r="M35" i="5"/>
  <c r="N35" i="5" s="1"/>
  <c r="P35" i="5"/>
  <c r="J19" i="5"/>
  <c r="I20" i="5"/>
  <c r="J20" i="5" s="1"/>
  <c r="I14" i="5"/>
  <c r="J14" i="5" s="1"/>
  <c r="I12" i="5"/>
  <c r="J12" i="5" s="1"/>
  <c r="P20" i="5"/>
  <c r="J13" i="5"/>
  <c r="I18" i="5"/>
  <c r="J18" i="5" s="1"/>
  <c r="P19" i="5"/>
  <c r="P18" i="5"/>
  <c r="P13" i="5"/>
  <c r="P12" i="5"/>
  <c r="P14" i="5"/>
  <c r="N19" i="5"/>
  <c r="N20" i="5"/>
  <c r="N14" i="5"/>
  <c r="N18" i="5"/>
  <c r="I9" i="5"/>
  <c r="J9" i="5" s="1"/>
  <c r="P33" i="5"/>
  <c r="I11" i="5"/>
  <c r="J11" i="5" s="1"/>
  <c r="P22" i="5"/>
  <c r="P36" i="5"/>
  <c r="J10" i="5"/>
  <c r="P21" i="5"/>
  <c r="Q21" i="5" l="1"/>
  <c r="Q33" i="5"/>
  <c r="Q10" i="5"/>
  <c r="Q16" i="5"/>
  <c r="Q15" i="5"/>
  <c r="Q11" i="5"/>
  <c r="Q17" i="5"/>
  <c r="Q29" i="5"/>
  <c r="Q9" i="5"/>
  <c r="Q22" i="5"/>
  <c r="Q18" i="5"/>
  <c r="Q25" i="5"/>
  <c r="Q26" i="5"/>
  <c r="Q13" i="5"/>
  <c r="Q19" i="5"/>
  <c r="Q35" i="5"/>
  <c r="Q12" i="5"/>
  <c r="Q14" i="5"/>
  <c r="J37" i="5"/>
  <c r="Q20" i="5"/>
  <c r="Q37" i="5" l="1"/>
</calcChain>
</file>

<file path=xl/sharedStrings.xml><?xml version="1.0" encoding="utf-8"?>
<sst xmlns="http://schemas.openxmlformats.org/spreadsheetml/2006/main" count="167" uniqueCount="43">
  <si>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</si>
  <si>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</si>
  <si>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</si>
  <si>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</si>
  <si>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</si>
  <si>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</si>
  <si>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</si>
  <si>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</si>
  <si>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</si>
  <si>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</si>
  <si>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</si>
  <si>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</si>
  <si>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</si>
  <si>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</si>
  <si>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</si>
  <si>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</si>
  <si>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</si>
  <si>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</si>
  <si>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</si>
  <si>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>PROPUESTA DE ADJUDICACIÓN DEL EXPEDIENTE S-01444-2023</t>
  </si>
  <si>
    <t>"Adecuación y pintado de mástiles radiantes de OM"</t>
  </si>
  <si>
    <t>LOTE 1: Adecuac. y pintado mástil C.E. Sª Rosalía (Málaga)</t>
  </si>
  <si>
    <t>LOTE 2: Adecuac. y pintado mástil C.E. H. Salama (Melilla)</t>
  </si>
  <si>
    <t>LOTE 3: Adecuac. y pintado mástil C.E. La Grajera (Logroño)</t>
  </si>
  <si>
    <t>LOTE 4: Adecuac. y pintado mástil C.E. La Plana (Logroño)</t>
  </si>
  <si>
    <t>LOTE 5: Adecuac. y pintado mástil C.E. Arguijuelas (Cácere</t>
  </si>
  <si>
    <t>LOTE 6: Adecuac. y pintado mástil C.E. Tornadizos (Ávila)</t>
  </si>
  <si>
    <t>LOTE 7: Adecuac. y pintado mástil C.E. Los Sireros (León)</t>
  </si>
  <si>
    <t>LOTE 8: Adecuac. y pintado mástil C.E. Ponferrada (León)</t>
  </si>
  <si>
    <t>Valor estimado</t>
  </si>
  <si>
    <t>Importe Oferta</t>
  </si>
  <si>
    <t>MARIN Y GONZALEZ PINTURAS S.L</t>
  </si>
  <si>
    <t>DECOR VALLÈS 2000, S.L.</t>
  </si>
  <si>
    <t>EMPRESA GALLEGO CARREIRA, S.L.</t>
  </si>
  <si>
    <t>MASTERCOAT, S.L.</t>
  </si>
  <si>
    <t>Desestimada</t>
  </si>
  <si>
    <t>---</t>
  </si>
  <si>
    <t>Alternativa 2: oferta conjunta "Gallego" por los tres lotes (2% de descuento)</t>
  </si>
  <si>
    <t>Madrid, a 25 de mayo de 2023</t>
  </si>
  <si>
    <t>Desestimada: Incumple el pliego de prescripciones técnicas</t>
  </si>
  <si>
    <t xml:space="preserve">Valor estimado             </t>
  </si>
  <si>
    <t xml:space="preserve">Importe Oferta </t>
  </si>
  <si>
    <t>“De conformidad con lo dispuesto en el artículo 44.6 (párrafo segundo) de la Ley 9/2017, de 8 de noviembre, de Contratos del Sector Público, por la que se transponen al ordenamiento jurídico español las Directivas del Parlamento Europeo y del Consejo 2014/23/UE y 2014/24/UE, de 26 de febrero de 2014 (“LCSP”), el presente acuerdo podrá impugnarse en vía administrativa de conformidad con lo dispuesto en la Ley 39/2015, de 1 de octubre, del Procedimiento Administrativo Común de las Administraciones Públicas, ante el Presidente de la Sociedad Estatal de Participaciones Industriales (SEPI), C/ Velázquez nº 134, 28006 Madrid, entidad de derecho público que ostenta la condición de accionista único de la Corporación de Radio y Televisión Española, Sociedad Anónima, S.M.E. en el plazo de un mes a contar desde el día siguiente de la notificación, de acuerdo con lo establecido en la Ley 39/2015, de 1 de octubre, del Procedimiento Administrativo Común de las Administraciones Públicas. Igualmente, le comunicamos que puede ejercer su derecho de acceso al expediente en los términos legalmente establecidos”.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</si>
</sst>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4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8"/>
      <color theme="9"/>
      <name val="Tahoma"/>
      <family val="2"/>
    </font>
    <font>
      <b/>
      <sz val="14"/>
      <name val="Tahoma"/>
      <family val="2"/>
    </font>
    <font>
      <sz val="14"/>
      <name val="Tahom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/>
      <top style="thin">
        <color theme="0"/>
      </top>
      <bottom/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84">
    <xf numFmtId="0" fontId="0" fillId="0" borderId="0" xfId="0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4" fontId="6" fillId="0" borderId="12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4" fontId="9" fillId="4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center" vertical="center"/>
    </xf>
    <xf numFmtId="4" fontId="6" fillId="0" borderId="17" xfId="0" applyNumberFormat="1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horizontal="center" vertical="center" wrapText="1"/>
    </xf>
    <xf numFmtId="4" fontId="6" fillId="0" borderId="20" xfId="0" applyNumberFormat="1" applyFont="1" applyFill="1" applyBorder="1" applyAlignment="1">
      <alignment horizontal="center" vertical="center"/>
    </xf>
    <xf numFmtId="4" fontId="6" fillId="0" borderId="19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16" xfId="0" applyFont="1" applyFill="1" applyBorder="1"/>
    <xf numFmtId="0" fontId="1" fillId="0" borderId="12" xfId="0" applyFont="1" applyFill="1" applyBorder="1"/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0" fontId="15" fillId="0" borderId="23" xfId="0" applyNumberFormat="1" applyFont="1" applyFill="1" applyBorder="1" applyAlignment="1">
      <alignment horizontal="left" vertical="top" wrapText="1"/>
    </xf>
    <xf numFmtId="164" fontId="5" fillId="0" borderId="24" xfId="2" applyFont="1" applyFill="1" applyBorder="1" applyAlignment="1">
      <alignment horizontal="center" vertical="center"/>
    </xf>
    <xf numFmtId="166" fontId="6" fillId="4" borderId="12" xfId="0" applyNumberFormat="1" applyFont="1" applyFill="1" applyBorder="1" applyAlignment="1">
      <alignment horizontal="right" vertical="center" indent="1"/>
    </xf>
    <xf numFmtId="4" fontId="6" fillId="4" borderId="12" xfId="0" applyNumberFormat="1" applyFont="1" applyFill="1" applyBorder="1" applyAlignment="1">
      <alignment horizontal="right" vertical="center" indent="1"/>
    </xf>
    <xf numFmtId="4" fontId="6" fillId="0" borderId="13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18" xfId="0" applyNumberFormat="1" applyFont="1" applyFill="1" applyBorder="1" applyAlignment="1">
      <alignment horizontal="center" vertical="center" wrapText="1"/>
    </xf>
    <xf numFmtId="0" fontId="6" fillId="0" borderId="15" xfId="0" applyNumberFormat="1" applyFont="1" applyFill="1" applyBorder="1" applyAlignment="1">
      <alignment horizontal="center" vertical="center" wrapText="1"/>
    </xf>
    <xf numFmtId="4" fontId="9" fillId="4" borderId="12" xfId="0" applyNumberFormat="1" applyFont="1" applyFill="1" applyBorder="1" applyAlignment="1">
      <alignment horizontal="right" vertical="center" indent="1"/>
    </xf>
    <xf numFmtId="166" fontId="6" fillId="4" borderId="2" xfId="0" applyNumberFormat="1" applyFont="1" applyFill="1" applyBorder="1" applyAlignment="1">
      <alignment horizontal="right" vertical="center" indent="1"/>
    </xf>
    <xf numFmtId="0" fontId="0" fillId="5" borderId="0" xfId="0" applyFill="1"/>
    <xf numFmtId="0" fontId="5" fillId="5" borderId="6" xfId="0" applyFont="1" applyFill="1" applyBorder="1"/>
    <xf numFmtId="0" fontId="9" fillId="2" borderId="27" xfId="0" applyFont="1" applyFill="1" applyBorder="1" applyAlignment="1">
      <alignment horizontal="center" vertical="center" wrapText="1"/>
    </xf>
    <xf numFmtId="166" fontId="16" fillId="0" borderId="3" xfId="0" applyNumberFormat="1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right" vertical="center" wrapText="1"/>
    </xf>
    <xf numFmtId="10" fontId="5" fillId="0" borderId="19" xfId="0" applyNumberFormat="1" applyFont="1" applyFill="1" applyBorder="1" applyAlignment="1">
      <alignment horizontal="center" vertical="center"/>
    </xf>
    <xf numFmtId="164" fontId="5" fillId="0" borderId="20" xfId="2" applyFont="1" applyFill="1" applyBorder="1" applyAlignment="1">
      <alignment horizontal="center" vertical="center"/>
    </xf>
    <xf numFmtId="9" fontId="5" fillId="0" borderId="18" xfId="3" applyFont="1" applyFill="1" applyBorder="1" applyAlignment="1">
      <alignment horizontal="center" vertical="center"/>
    </xf>
    <xf numFmtId="165" fontId="5" fillId="0" borderId="19" xfId="2" applyNumberFormat="1" applyFont="1" applyFill="1" applyBorder="1" applyAlignment="1">
      <alignment horizontal="center" vertical="center"/>
    </xf>
    <xf numFmtId="165" fontId="5" fillId="0" borderId="29" xfId="2" applyNumberFormat="1" applyFont="1" applyFill="1" applyBorder="1" applyAlignment="1">
      <alignment horizontal="center" vertical="center"/>
    </xf>
    <xf numFmtId="10" fontId="5" fillId="0" borderId="28" xfId="0" applyNumberFormat="1" applyFont="1" applyFill="1" applyBorder="1" applyAlignment="1">
      <alignment horizontal="center" vertical="center"/>
    </xf>
    <xf numFmtId="164" fontId="5" fillId="0" borderId="30" xfId="2" applyFont="1" applyFill="1" applyBorder="1" applyAlignment="1">
      <alignment horizontal="center" vertical="center"/>
    </xf>
    <xf numFmtId="9" fontId="5" fillId="0" borderId="29" xfId="3" applyFont="1" applyFill="1" applyBorder="1" applyAlignment="1">
      <alignment horizontal="center" vertical="center"/>
    </xf>
    <xf numFmtId="0" fontId="1" fillId="0" borderId="28" xfId="0" applyFont="1" applyFill="1" applyBorder="1"/>
    <xf numFmtId="166" fontId="6" fillId="0" borderId="15" xfId="0" quotePrefix="1" applyNumberFormat="1" applyFont="1" applyFill="1" applyBorder="1" applyAlignment="1">
      <alignment horizontal="right" vertical="center" indent="1"/>
    </xf>
    <xf numFmtId="4" fontId="9" fillId="0" borderId="14" xfId="0" applyNumberFormat="1" applyFont="1" applyFill="1" applyBorder="1" applyAlignment="1">
      <alignment horizontal="right" vertical="center" indent="1"/>
    </xf>
    <xf numFmtId="4" fontId="9" fillId="0" borderId="2" xfId="0" applyNumberFormat="1" applyFont="1" applyFill="1" applyBorder="1" applyAlignment="1">
      <alignment horizontal="right" vertical="center" indent="1"/>
    </xf>
    <xf numFmtId="4" fontId="6" fillId="0" borderId="14" xfId="0" applyNumberFormat="1" applyFont="1" applyFill="1" applyBorder="1" applyAlignment="1">
      <alignment horizontal="right" vertical="center" indent="1"/>
    </xf>
    <xf numFmtId="166" fontId="6" fillId="4" borderId="16" xfId="0" quotePrefix="1" applyNumberFormat="1" applyFont="1" applyFill="1" applyBorder="1" applyAlignment="1">
      <alignment horizontal="right" vertical="center" indent="1"/>
    </xf>
    <xf numFmtId="4" fontId="6" fillId="4" borderId="16" xfId="0" quotePrefix="1" applyNumberFormat="1" applyFont="1" applyFill="1" applyBorder="1" applyAlignment="1">
      <alignment horizontal="right" vertical="center" indent="1"/>
    </xf>
    <xf numFmtId="4" fontId="9" fillId="4" borderId="16" xfId="0" quotePrefix="1" applyNumberFormat="1" applyFont="1" applyFill="1" applyBorder="1" applyAlignment="1">
      <alignment horizontal="right" vertical="center" indent="1"/>
    </xf>
    <xf numFmtId="0" fontId="4" fillId="5" borderId="0" xfId="0" applyFont="1" applyFill="1"/>
    <xf numFmtId="0" fontId="19" fillId="2" borderId="4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9" fillId="2" borderId="9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33" xfId="0" applyFont="1" applyFill="1" applyBorder="1" applyAlignment="1">
      <alignment horizontal="center" vertical="center" wrapText="1"/>
    </xf>
    <xf numFmtId="0" fontId="20" fillId="0" borderId="11" xfId="0" applyNumberFormat="1" applyFont="1" applyFill="1" applyBorder="1" applyAlignment="1">
      <alignment horizontal="center" vertical="center" wrapText="1"/>
    </xf>
    <xf numFmtId="166" fontId="20" fillId="0" borderId="12" xfId="0" applyNumberFormat="1" applyFont="1" applyFill="1" applyBorder="1" applyAlignment="1">
      <alignment horizontal="center" vertical="center"/>
    </xf>
    <xf numFmtId="4" fontId="20" fillId="0" borderId="13" xfId="0" applyNumberFormat="1" applyFont="1" applyFill="1" applyBorder="1" applyAlignment="1">
      <alignment horizontal="center" vertical="center"/>
    </xf>
    <xf numFmtId="166" fontId="20" fillId="0" borderId="12" xfId="0" applyNumberFormat="1" applyFont="1" applyFill="1" applyBorder="1" applyAlignment="1">
      <alignment horizontal="right" vertical="center" indent="1"/>
    </xf>
    <xf numFmtId="4" fontId="20" fillId="0" borderId="12" xfId="0" applyNumberFormat="1" applyFont="1" applyFill="1" applyBorder="1" applyAlignment="1">
      <alignment horizontal="right" vertical="center" indent="1"/>
    </xf>
    <xf numFmtId="165" fontId="20" fillId="0" borderId="12" xfId="2" applyNumberFormat="1" applyFont="1" applyFill="1" applyBorder="1" applyAlignment="1">
      <alignment horizontal="center" vertical="center"/>
    </xf>
    <xf numFmtId="10" fontId="20" fillId="0" borderId="12" xfId="0" applyNumberFormat="1" applyFont="1" applyFill="1" applyBorder="1" applyAlignment="1">
      <alignment horizontal="center" vertical="center"/>
    </xf>
    <xf numFmtId="164" fontId="20" fillId="0" borderId="13" xfId="2" applyFont="1" applyFill="1" applyBorder="1" applyAlignment="1">
      <alignment horizontal="center" vertical="center"/>
    </xf>
    <xf numFmtId="4" fontId="20" fillId="0" borderId="25" xfId="0" applyNumberFormat="1" applyFont="1" applyFill="1" applyBorder="1" applyAlignment="1">
      <alignment horizontal="center" vertical="center"/>
    </xf>
    <xf numFmtId="0" fontId="19" fillId="4" borderId="7" xfId="0" applyNumberFormat="1" applyFont="1" applyFill="1" applyBorder="1" applyAlignment="1">
      <alignment horizontal="center" vertical="center" wrapText="1"/>
    </xf>
    <xf numFmtId="166" fontId="19" fillId="4" borderId="2" xfId="0" applyNumberFormat="1" applyFont="1" applyFill="1" applyBorder="1" applyAlignment="1">
      <alignment horizontal="center" vertical="center"/>
    </xf>
    <xf numFmtId="4" fontId="19" fillId="4" borderId="14" xfId="0" applyNumberFormat="1" applyFont="1" applyFill="1" applyBorder="1" applyAlignment="1">
      <alignment horizontal="center" vertical="center"/>
    </xf>
    <xf numFmtId="166" fontId="19" fillId="4" borderId="2" xfId="0" applyNumberFormat="1" applyFont="1" applyFill="1" applyBorder="1" applyAlignment="1">
      <alignment horizontal="right" vertical="center" indent="1"/>
    </xf>
    <xf numFmtId="4" fontId="19" fillId="4" borderId="2" xfId="0" applyNumberFormat="1" applyFont="1" applyFill="1" applyBorder="1" applyAlignment="1">
      <alignment horizontal="right" vertical="center" indent="1"/>
    </xf>
    <xf numFmtId="3" fontId="19" fillId="4" borderId="36" xfId="0" applyNumberFormat="1" applyFont="1" applyFill="1" applyBorder="1" applyAlignment="1">
      <alignment horizontal="center" vertical="center"/>
    </xf>
    <xf numFmtId="10" fontId="19" fillId="4" borderId="2" xfId="0" applyNumberFormat="1" applyFont="1" applyFill="1" applyBorder="1" applyAlignment="1">
      <alignment horizontal="center" vertical="center"/>
    </xf>
    <xf numFmtId="164" fontId="19" fillId="4" borderId="14" xfId="2" applyFont="1" applyFill="1" applyBorder="1" applyAlignment="1">
      <alignment horizontal="center" vertical="center"/>
    </xf>
    <xf numFmtId="4" fontId="19" fillId="4" borderId="26" xfId="0" applyNumberFormat="1" applyFont="1" applyFill="1" applyBorder="1" applyAlignment="1">
      <alignment horizontal="center" vertical="center"/>
    </xf>
    <xf numFmtId="0" fontId="20" fillId="0" borderId="15" xfId="0" applyNumberFormat="1" applyFont="1" applyFill="1" applyBorder="1" applyAlignment="1">
      <alignment horizontal="center" vertical="center" wrapText="1"/>
    </xf>
    <xf numFmtId="166" fontId="20" fillId="0" borderId="16" xfId="0" applyNumberFormat="1" applyFont="1" applyFill="1" applyBorder="1" applyAlignment="1">
      <alignment horizontal="center" vertical="center"/>
    </xf>
    <xf numFmtId="4" fontId="20" fillId="0" borderId="17" xfId="0" applyNumberFormat="1" applyFont="1" applyFill="1" applyBorder="1" applyAlignment="1">
      <alignment horizontal="center" vertical="center"/>
    </xf>
    <xf numFmtId="166" fontId="20" fillId="5" borderId="16" xfId="0" applyNumberFormat="1" applyFont="1" applyFill="1" applyBorder="1" applyAlignment="1">
      <alignment horizontal="right" vertical="center" indent="1"/>
    </xf>
    <xf numFmtId="4" fontId="20" fillId="5" borderId="16" xfId="0" applyNumberFormat="1" applyFont="1" applyFill="1" applyBorder="1" applyAlignment="1">
      <alignment horizontal="right" vertical="center" indent="1"/>
    </xf>
    <xf numFmtId="0" fontId="20" fillId="5" borderId="16" xfId="0" applyFont="1" applyFill="1" applyBorder="1"/>
    <xf numFmtId="10" fontId="20" fillId="5" borderId="16" xfId="0" applyNumberFormat="1" applyFont="1" applyFill="1" applyBorder="1" applyAlignment="1">
      <alignment horizontal="center" vertical="center"/>
    </xf>
    <xf numFmtId="164" fontId="20" fillId="5" borderId="17" xfId="2" applyFont="1" applyFill="1" applyBorder="1" applyAlignment="1">
      <alignment horizontal="center" vertical="center"/>
    </xf>
    <xf numFmtId="4" fontId="20" fillId="5" borderId="35" xfId="0" applyNumberFormat="1" applyFont="1" applyFill="1" applyBorder="1" applyAlignment="1">
      <alignment horizontal="center" vertical="center"/>
    </xf>
    <xf numFmtId="166" fontId="20" fillId="5" borderId="12" xfId="0" applyNumberFormat="1" applyFont="1" applyFill="1" applyBorder="1" applyAlignment="1">
      <alignment horizontal="right" vertical="center" indent="1"/>
    </xf>
    <xf numFmtId="4" fontId="20" fillId="5" borderId="12" xfId="0" applyNumberFormat="1" applyFont="1" applyFill="1" applyBorder="1" applyAlignment="1">
      <alignment horizontal="right" vertical="center" indent="1"/>
    </xf>
    <xf numFmtId="0" fontId="20" fillId="5" borderId="12" xfId="0" applyFont="1" applyFill="1" applyBorder="1"/>
    <xf numFmtId="10" fontId="20" fillId="5" borderId="12" xfId="0" applyNumberFormat="1" applyFont="1" applyFill="1" applyBorder="1" applyAlignment="1">
      <alignment horizontal="center" vertical="center"/>
    </xf>
    <xf numFmtId="164" fontId="20" fillId="5" borderId="13" xfId="2" applyFont="1" applyFill="1" applyBorder="1" applyAlignment="1">
      <alignment horizontal="center" vertical="center"/>
    </xf>
    <xf numFmtId="4" fontId="20" fillId="5" borderId="25" xfId="0" applyNumberFormat="1" applyFont="1" applyFill="1" applyBorder="1" applyAlignment="1">
      <alignment horizontal="center" vertical="center"/>
    </xf>
    <xf numFmtId="166" fontId="19" fillId="4" borderId="28" xfId="0" applyNumberFormat="1" applyFont="1" applyFill="1" applyBorder="1" applyAlignment="1">
      <alignment horizontal="right" vertical="center" indent="1"/>
    </xf>
    <xf numFmtId="4" fontId="19" fillId="4" borderId="28" xfId="0" applyNumberFormat="1" applyFont="1" applyFill="1" applyBorder="1" applyAlignment="1">
      <alignment horizontal="right" vertical="center" indent="1"/>
    </xf>
    <xf numFmtId="10" fontId="19" fillId="4" borderId="28" xfId="0" applyNumberFormat="1" applyFont="1" applyFill="1" applyBorder="1" applyAlignment="1">
      <alignment horizontal="center" vertical="center"/>
    </xf>
    <xf numFmtId="164" fontId="19" fillId="4" borderId="30" xfId="2" applyFont="1" applyFill="1" applyBorder="1" applyAlignment="1">
      <alignment horizontal="center" vertical="center"/>
    </xf>
    <xf numFmtId="166" fontId="20" fillId="5" borderId="37" xfId="0" applyNumberFormat="1" applyFont="1" applyFill="1" applyBorder="1" applyAlignment="1">
      <alignment horizontal="right" vertical="center" indent="1"/>
    </xf>
    <xf numFmtId="4" fontId="20" fillId="5" borderId="37" xfId="0" applyNumberFormat="1" applyFont="1" applyFill="1" applyBorder="1" applyAlignment="1">
      <alignment horizontal="right" vertical="center" indent="1"/>
    </xf>
    <xf numFmtId="0" fontId="20" fillId="5" borderId="37" xfId="0" applyFont="1" applyFill="1" applyBorder="1"/>
    <xf numFmtId="10" fontId="20" fillId="5" borderId="37" xfId="0" applyNumberFormat="1" applyFont="1" applyFill="1" applyBorder="1" applyAlignment="1">
      <alignment horizontal="center" vertical="center"/>
    </xf>
    <xf numFmtId="164" fontId="20" fillId="5" borderId="24" xfId="2" applyFont="1" applyFill="1" applyBorder="1" applyAlignment="1">
      <alignment horizontal="center" vertical="center"/>
    </xf>
    <xf numFmtId="0" fontId="20" fillId="0" borderId="7" xfId="0" applyNumberFormat="1" applyFont="1" applyFill="1" applyBorder="1" applyAlignment="1">
      <alignment horizontal="center" vertical="center" wrapText="1"/>
    </xf>
    <xf numFmtId="166" fontId="20" fillId="0" borderId="2" xfId="0" applyNumberFormat="1" applyFont="1" applyFill="1" applyBorder="1" applyAlignment="1">
      <alignment horizontal="center" vertical="center"/>
    </xf>
    <xf numFmtId="4" fontId="20" fillId="0" borderId="14" xfId="0" applyNumberFormat="1" applyFont="1" applyFill="1" applyBorder="1" applyAlignment="1">
      <alignment horizontal="center" vertical="center"/>
    </xf>
    <xf numFmtId="166" fontId="20" fillId="5" borderId="28" xfId="0" applyNumberFormat="1" applyFont="1" applyFill="1" applyBorder="1" applyAlignment="1">
      <alignment horizontal="right" vertical="center" indent="1"/>
    </xf>
    <xf numFmtId="4" fontId="20" fillId="5" borderId="28" xfId="0" applyNumberFormat="1" applyFont="1" applyFill="1" applyBorder="1" applyAlignment="1">
      <alignment horizontal="right" vertical="center" indent="1"/>
    </xf>
    <xf numFmtId="0" fontId="20" fillId="5" borderId="28" xfId="0" applyFont="1" applyFill="1" applyBorder="1"/>
    <xf numFmtId="10" fontId="20" fillId="5" borderId="28" xfId="0" applyNumberFormat="1" applyFont="1" applyFill="1" applyBorder="1" applyAlignment="1">
      <alignment horizontal="center" vertical="center"/>
    </xf>
    <xf numFmtId="164" fontId="20" fillId="5" borderId="30" xfId="2" applyFont="1" applyFill="1" applyBorder="1" applyAlignment="1">
      <alignment horizontal="center" vertical="center"/>
    </xf>
    <xf numFmtId="4" fontId="20" fillId="5" borderId="26" xfId="0" applyNumberFormat="1" applyFont="1" applyFill="1" applyBorder="1" applyAlignment="1">
      <alignment horizontal="center" vertical="center"/>
    </xf>
    <xf numFmtId="0" fontId="19" fillId="4" borderId="18" xfId="0" applyNumberFormat="1" applyFont="1" applyFill="1" applyBorder="1" applyAlignment="1">
      <alignment horizontal="center" vertical="center" wrapText="1"/>
    </xf>
    <xf numFmtId="4" fontId="19" fillId="4" borderId="20" xfId="0" applyNumberFormat="1" applyFont="1" applyFill="1" applyBorder="1" applyAlignment="1">
      <alignment horizontal="center" vertical="center"/>
    </xf>
    <xf numFmtId="3" fontId="19" fillId="4" borderId="14" xfId="0" applyNumberFormat="1" applyFont="1" applyFill="1" applyBorder="1" applyAlignment="1">
      <alignment horizontal="center" vertical="center"/>
    </xf>
    <xf numFmtId="0" fontId="20" fillId="0" borderId="29" xfId="0" applyNumberFormat="1" applyFont="1" applyFill="1" applyBorder="1" applyAlignment="1">
      <alignment horizontal="center" vertical="center" wrapText="1"/>
    </xf>
    <xf numFmtId="166" fontId="20" fillId="0" borderId="28" xfId="0" applyNumberFormat="1" applyFont="1" applyFill="1" applyBorder="1" applyAlignment="1">
      <alignment horizontal="center" vertical="center"/>
    </xf>
    <xf numFmtId="4" fontId="20" fillId="0" borderId="30" xfId="0" applyNumberFormat="1" applyFont="1" applyFill="1" applyBorder="1" applyAlignment="1">
      <alignment horizontal="center" vertical="center"/>
    </xf>
    <xf numFmtId="4" fontId="20" fillId="5" borderId="34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 wrapText="1"/>
    </xf>
    <xf numFmtId="0" fontId="19" fillId="0" borderId="3" xfId="0" applyNumberFormat="1" applyFont="1" applyFill="1" applyBorder="1" applyAlignment="1">
      <alignment horizontal="right" vertical="center" wrapText="1"/>
    </xf>
    <xf numFmtId="166" fontId="22" fillId="0" borderId="3" xfId="0" applyNumberFormat="1" applyFont="1" applyFill="1" applyBorder="1" applyAlignment="1">
      <alignment horizontal="center" vertical="center"/>
    </xf>
    <xf numFmtId="0" fontId="21" fillId="5" borderId="0" xfId="0" applyFont="1" applyFill="1"/>
    <xf numFmtId="166" fontId="20" fillId="5" borderId="41" xfId="0" applyNumberFormat="1" applyFont="1" applyFill="1" applyBorder="1" applyAlignment="1">
      <alignment horizontal="right" vertical="center" indent="1"/>
    </xf>
    <xf numFmtId="4" fontId="20" fillId="5" borderId="41" xfId="0" applyNumberFormat="1" applyFont="1" applyFill="1" applyBorder="1" applyAlignment="1">
      <alignment horizontal="right" vertical="center" indent="1"/>
    </xf>
    <xf numFmtId="0" fontId="20" fillId="5" borderId="41" xfId="0" applyFont="1" applyFill="1" applyBorder="1"/>
    <xf numFmtId="10" fontId="20" fillId="5" borderId="41" xfId="0" applyNumberFormat="1" applyFont="1" applyFill="1" applyBorder="1" applyAlignment="1">
      <alignment horizontal="center" vertical="center"/>
    </xf>
    <xf numFmtId="164" fontId="20" fillId="5" borderId="42" xfId="2" applyFont="1" applyFill="1" applyBorder="1" applyAlignment="1">
      <alignment horizontal="center" vertical="center"/>
    </xf>
    <xf numFmtId="166" fontId="20" fillId="5" borderId="7" xfId="0" applyNumberFormat="1" applyFont="1" applyFill="1" applyBorder="1" applyAlignment="1">
      <alignment horizontal="right" vertical="center" indent="1"/>
    </xf>
    <xf numFmtId="4" fontId="20" fillId="5" borderId="2" xfId="0" applyNumberFormat="1" applyFont="1" applyFill="1" applyBorder="1" applyAlignment="1">
      <alignment horizontal="right" vertical="center" indent="1"/>
    </xf>
    <xf numFmtId="0" fontId="20" fillId="5" borderId="2" xfId="0" applyFont="1" applyFill="1" applyBorder="1"/>
    <xf numFmtId="10" fontId="20" fillId="5" borderId="2" xfId="0" applyNumberFormat="1" applyFont="1" applyFill="1" applyBorder="1" applyAlignment="1">
      <alignment horizontal="center" vertical="center"/>
    </xf>
    <xf numFmtId="164" fontId="20" fillId="5" borderId="14" xfId="2" applyFont="1" applyFill="1" applyBorder="1" applyAlignment="1">
      <alignment horizontal="center" vertical="center"/>
    </xf>
    <xf numFmtId="4" fontId="20" fillId="0" borderId="38" xfId="0" applyNumberFormat="1" applyFont="1" applyFill="1" applyBorder="1" applyAlignment="1">
      <alignment horizontal="center" vertical="center"/>
    </xf>
    <xf numFmtId="4" fontId="20" fillId="0" borderId="39" xfId="0" applyNumberFormat="1" applyFont="1" applyFill="1" applyBorder="1" applyAlignment="1">
      <alignment horizontal="center" vertical="center"/>
    </xf>
    <xf numFmtId="4" fontId="20" fillId="0" borderId="40" xfId="0" applyNumberFormat="1" applyFont="1" applyFill="1" applyBorder="1" applyAlignment="1">
      <alignment horizontal="center" vertical="center"/>
    </xf>
    <xf numFmtId="165" fontId="17" fillId="0" borderId="4" xfId="2" applyNumberFormat="1" applyFont="1" applyFill="1" applyBorder="1" applyAlignment="1">
      <alignment horizontal="center" vertical="center"/>
    </xf>
    <xf numFmtId="165" fontId="17" fillId="0" borderId="21" xfId="2" applyNumberFormat="1" applyFont="1" applyFill="1" applyBorder="1" applyAlignment="1">
      <alignment horizontal="center" vertical="center"/>
    </xf>
    <xf numFmtId="165" fontId="17" fillId="0" borderId="22" xfId="2" applyNumberFormat="1" applyFont="1" applyFill="1" applyBorder="1" applyAlignment="1">
      <alignment horizontal="center" vertical="center"/>
    </xf>
    <xf numFmtId="0" fontId="18" fillId="5" borderId="0" xfId="0" applyFont="1" applyFill="1" applyAlignment="1">
      <alignment horizontal="center"/>
    </xf>
    <xf numFmtId="0" fontId="19" fillId="3" borderId="1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165" fontId="17" fillId="0" borderId="4" xfId="2" applyNumberFormat="1" applyFont="1" applyFill="1" applyBorder="1" applyAlignment="1">
      <alignment horizontal="left" vertical="center"/>
    </xf>
    <xf numFmtId="165" fontId="17" fillId="0" borderId="21" xfId="2" applyNumberFormat="1" applyFont="1" applyFill="1" applyBorder="1" applyAlignment="1">
      <alignment horizontal="left" vertical="center"/>
    </xf>
    <xf numFmtId="165" fontId="17" fillId="0" borderId="22" xfId="2" applyNumberFormat="1" applyFont="1" applyFill="1" applyBorder="1" applyAlignment="1">
      <alignment horizontal="left" vertical="center"/>
    </xf>
    <xf numFmtId="9" fontId="17" fillId="0" borderId="4" xfId="3" applyFont="1" applyFill="1" applyBorder="1" applyAlignment="1">
      <alignment horizontal="left" vertical="center"/>
    </xf>
    <xf numFmtId="9" fontId="17" fillId="0" borderId="21" xfId="3" applyFont="1" applyFill="1" applyBorder="1" applyAlignment="1">
      <alignment horizontal="left" vertical="center"/>
    </xf>
    <xf numFmtId="9" fontId="17" fillId="0" borderId="22" xfId="3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23" fillId="0" borderId="43" xfId="0" applyFont="1" applyBorder="1" applyAlignment="1">
      <alignment horizontal="left" vertical="top" wrapText="1"/>
    </xf>
    <xf numFmtId="0" fontId="23" fillId="0" borderId="0" xfId="0" applyFont="1" applyBorder="1" applyAlignment="1">
      <alignment horizontal="left" vertical="top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9"/>
  <sheetViews>
    <sheetView tabSelected="1" topLeftCell="A34" workbookViewId="0">
      <selection activeCell="A44" sqref="A44:G49"/>
    </sheetView>
  </sheetViews>
  <sheetFormatPr baseColWidth="10" defaultRowHeight="12.75" x14ac:dyDescent="0.2"/>
  <cols>
    <col min="1" max="1" width="48.140625" customWidth="1"/>
    <col min="2" max="2" width="52.5703125" customWidth="1"/>
    <col min="3" max="3" width="29.5703125" customWidth="1"/>
    <col min="4" max="4" width="21.140625" customWidth="1"/>
    <col min="5" max="5" width="19.28515625" customWidth="1"/>
    <col min="6" max="7" width="16.7109375" customWidth="1"/>
    <col min="8" max="8" width="21.140625" customWidth="1"/>
    <col min="9" max="9" width="19" customWidth="1"/>
    <col min="10" max="10" width="16.7109375" customWidth="1"/>
    <col min="11" max="11" width="16.140625" customWidth="1"/>
  </cols>
  <sheetData>
    <row r="1" spans="1:11" ht="48" customHeight="1" x14ac:dyDescent="0.2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ht="22.5" x14ac:dyDescent="0.3">
      <c r="A2" s="167" t="str">
        <f>valoración!A3</f>
        <v>PROPUESTA DE ADJUDICACIÓN DEL EXPEDIENTE S-01444-2023</v>
      </c>
      <c r="B2" s="167"/>
      <c r="C2" s="167"/>
      <c r="D2" s="167"/>
      <c r="E2" s="167"/>
      <c r="F2" s="167"/>
      <c r="G2" s="167"/>
      <c r="H2" s="167"/>
      <c r="I2" s="167"/>
      <c r="J2" s="167"/>
      <c r="K2" s="60"/>
    </row>
    <row r="3" spans="1:11" ht="22.5" x14ac:dyDescent="0.3">
      <c r="A3" s="167" t="str">
        <f>valoración!A4</f>
        <v>"Adecuación y pintado de mástiles radiantes de OM"</v>
      </c>
      <c r="B3" s="167"/>
      <c r="C3" s="167"/>
      <c r="D3" s="167"/>
      <c r="E3" s="167"/>
      <c r="F3" s="167"/>
      <c r="G3" s="167"/>
      <c r="H3" s="167"/>
      <c r="I3" s="167"/>
      <c r="J3" s="167"/>
      <c r="K3" s="60"/>
    </row>
    <row r="4" spans="1:11" ht="22.5" x14ac:dyDescent="0.3">
      <c r="A4" s="167" t="str">
        <f>valoración!A5</f>
        <v>RESUMEN PUNTUACIÓN TÉCNICA Y ECONÓMICA</v>
      </c>
      <c r="B4" s="167"/>
      <c r="C4" s="167"/>
      <c r="D4" s="167"/>
      <c r="E4" s="167"/>
      <c r="F4" s="167"/>
      <c r="G4" s="167"/>
      <c r="H4" s="167"/>
      <c r="I4" s="167"/>
      <c r="J4" s="167"/>
      <c r="K4" s="60"/>
    </row>
    <row r="5" spans="1:11" x14ac:dyDescent="0.2">
      <c r="A5" s="60"/>
      <c r="B5" s="60"/>
      <c r="C5" s="60"/>
      <c r="D5" s="60"/>
      <c r="E5" s="60"/>
      <c r="F5" s="60"/>
      <c r="G5" s="60"/>
      <c r="H5" s="60"/>
      <c r="I5" s="60"/>
      <c r="J5" s="60"/>
      <c r="K5" s="60"/>
    </row>
    <row r="6" spans="1:11" ht="13.5" thickBot="1" x14ac:dyDescent="0.25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</row>
    <row r="7" spans="1:11" ht="30.75" customHeight="1" thickBot="1" x14ac:dyDescent="0.25">
      <c r="A7" s="83"/>
      <c r="B7" s="83"/>
      <c r="C7" s="83"/>
      <c r="D7" s="83"/>
      <c r="E7" s="164" t="s">
        <v>14</v>
      </c>
      <c r="F7" s="165"/>
      <c r="G7" s="165"/>
      <c r="H7" s="165"/>
      <c r="I7" s="165"/>
      <c r="J7" s="166"/>
      <c r="K7" s="83"/>
    </row>
    <row r="8" spans="1:11" ht="54.75" thickBot="1" x14ac:dyDescent="0.25">
      <c r="A8" s="84" t="s">
        <v>4</v>
      </c>
      <c r="B8" s="85" t="s">
        <v>5</v>
      </c>
      <c r="C8" s="86" t="s">
        <v>40</v>
      </c>
      <c r="D8" s="87" t="s">
        <v>0</v>
      </c>
      <c r="E8" s="85" t="s">
        <v>41</v>
      </c>
      <c r="F8" s="86" t="s">
        <v>1</v>
      </c>
      <c r="G8" s="86" t="s">
        <v>16</v>
      </c>
      <c r="H8" s="86" t="s">
        <v>9</v>
      </c>
      <c r="I8" s="86" t="s">
        <v>10</v>
      </c>
      <c r="J8" s="87" t="s">
        <v>11</v>
      </c>
      <c r="K8" s="88" t="s">
        <v>18</v>
      </c>
    </row>
    <row r="9" spans="1:11" ht="35.1" customHeight="1" x14ac:dyDescent="0.2">
      <c r="A9" s="168" t="s">
        <v>21</v>
      </c>
      <c r="B9" s="89" t="s">
        <v>31</v>
      </c>
      <c r="C9" s="90">
        <v>19500</v>
      </c>
      <c r="D9" s="91">
        <v>20</v>
      </c>
      <c r="E9" s="92">
        <v>16965</v>
      </c>
      <c r="F9" s="93">
        <v>74.727318421714003</v>
      </c>
      <c r="G9" s="93">
        <v>94.727318421714003</v>
      </c>
      <c r="H9" s="94"/>
      <c r="I9" s="95"/>
      <c r="J9" s="96">
        <v>0</v>
      </c>
      <c r="K9" s="97">
        <f>100-($E9*100/$C9)</f>
        <v>13</v>
      </c>
    </row>
    <row r="10" spans="1:11" ht="35.1" customHeight="1" x14ac:dyDescent="0.2">
      <c r="A10" s="169"/>
      <c r="B10" s="98" t="s">
        <v>32</v>
      </c>
      <c r="C10" s="99">
        <v>19500</v>
      </c>
      <c r="D10" s="100">
        <v>20</v>
      </c>
      <c r="E10" s="101">
        <v>16575</v>
      </c>
      <c r="F10" s="102">
        <v>76.687609952249304</v>
      </c>
      <c r="G10" s="102">
        <v>96.687609952249304</v>
      </c>
      <c r="H10" s="103">
        <v>1</v>
      </c>
      <c r="I10" s="104">
        <v>0.11216566005176877</v>
      </c>
      <c r="J10" s="105">
        <v>10.84502958912201</v>
      </c>
      <c r="K10" s="106">
        <f>100-($E10*100/$C10)</f>
        <v>15</v>
      </c>
    </row>
    <row r="11" spans="1:11" ht="35.1" customHeight="1" thickBot="1" x14ac:dyDescent="0.3">
      <c r="A11" s="169"/>
      <c r="B11" s="107" t="s">
        <v>33</v>
      </c>
      <c r="C11" s="108">
        <v>19500</v>
      </c>
      <c r="D11" s="109">
        <v>10</v>
      </c>
      <c r="E11" s="110">
        <v>15916</v>
      </c>
      <c r="F11" s="111">
        <v>80</v>
      </c>
      <c r="G11" s="111">
        <v>90</v>
      </c>
      <c r="H11" s="112"/>
      <c r="I11" s="113"/>
      <c r="J11" s="114">
        <v>0</v>
      </c>
      <c r="K11" s="115">
        <f>100-($E11*100/$C11)</f>
        <v>18.379487179487185</v>
      </c>
    </row>
    <row r="12" spans="1:11" ht="35.1" customHeight="1" x14ac:dyDescent="0.25">
      <c r="A12" s="168" t="s">
        <v>22</v>
      </c>
      <c r="B12" s="89" t="s">
        <v>31</v>
      </c>
      <c r="C12" s="90">
        <v>15500</v>
      </c>
      <c r="D12" s="91">
        <v>20</v>
      </c>
      <c r="E12" s="116">
        <v>13200</v>
      </c>
      <c r="F12" s="117">
        <v>79.848197343453506</v>
      </c>
      <c r="G12" s="117">
        <v>99.848197343453506</v>
      </c>
      <c r="H12" s="118"/>
      <c r="I12" s="119"/>
      <c r="J12" s="120">
        <v>0</v>
      </c>
      <c r="K12" s="121">
        <f t="shared" ref="K12:K35" si="0">100-($E12*100/$C12)</f>
        <v>14.838709677419359</v>
      </c>
    </row>
    <row r="13" spans="1:11" ht="35.1" customHeight="1" x14ac:dyDescent="0.2">
      <c r="A13" s="169"/>
      <c r="B13" s="98" t="s">
        <v>32</v>
      </c>
      <c r="C13" s="99">
        <v>15500</v>
      </c>
      <c r="D13" s="100">
        <v>20</v>
      </c>
      <c r="E13" s="122">
        <v>13175</v>
      </c>
      <c r="F13" s="123">
        <v>80</v>
      </c>
      <c r="G13" s="123">
        <v>100</v>
      </c>
      <c r="H13" s="103">
        <v>1</v>
      </c>
      <c r="I13" s="124">
        <v>8.9157319528329018E-2</v>
      </c>
      <c r="J13" s="125">
        <v>8.9157319528329015</v>
      </c>
      <c r="K13" s="106">
        <f t="shared" si="0"/>
        <v>15</v>
      </c>
    </row>
    <row r="14" spans="1:11" ht="35.1" customHeight="1" thickBot="1" x14ac:dyDescent="0.3">
      <c r="A14" s="169"/>
      <c r="B14" s="107" t="s">
        <v>33</v>
      </c>
      <c r="C14" s="108">
        <v>15500</v>
      </c>
      <c r="D14" s="109">
        <v>10</v>
      </c>
      <c r="E14" s="126">
        <v>14040</v>
      </c>
      <c r="F14" s="127">
        <v>74.747628083491463</v>
      </c>
      <c r="G14" s="127">
        <v>84.747628083491463</v>
      </c>
      <c r="H14" s="128"/>
      <c r="I14" s="129"/>
      <c r="J14" s="130">
        <v>0</v>
      </c>
      <c r="K14" s="115">
        <f t="shared" si="0"/>
        <v>9.4193548387096797</v>
      </c>
    </row>
    <row r="15" spans="1:11" ht="35.1" customHeight="1" x14ac:dyDescent="0.25">
      <c r="A15" s="168" t="s">
        <v>23</v>
      </c>
      <c r="B15" s="89" t="s">
        <v>31</v>
      </c>
      <c r="C15" s="90">
        <v>20350</v>
      </c>
      <c r="D15" s="91">
        <v>20</v>
      </c>
      <c r="E15" s="116">
        <v>17704</v>
      </c>
      <c r="F15" s="117">
        <v>68.930041152263385</v>
      </c>
      <c r="G15" s="117">
        <v>88.930041152263385</v>
      </c>
      <c r="H15" s="118"/>
      <c r="I15" s="119"/>
      <c r="J15" s="120">
        <v>0</v>
      </c>
      <c r="K15" s="121">
        <f t="shared" si="0"/>
        <v>13.002457002457007</v>
      </c>
    </row>
    <row r="16" spans="1:11" ht="35.1" customHeight="1" x14ac:dyDescent="0.2">
      <c r="A16" s="169"/>
      <c r="B16" s="98" t="s">
        <v>32</v>
      </c>
      <c r="C16" s="99">
        <v>20350</v>
      </c>
      <c r="D16" s="100">
        <v>20</v>
      </c>
      <c r="E16" s="122">
        <v>17297.5</v>
      </c>
      <c r="F16" s="123">
        <v>71.021090534979422</v>
      </c>
      <c r="G16" s="123">
        <v>91.021090534979422</v>
      </c>
      <c r="H16" s="103">
        <v>1</v>
      </c>
      <c r="I16" s="124">
        <v>0.11705493241299972</v>
      </c>
      <c r="J16" s="125">
        <v>10.654467600729545</v>
      </c>
      <c r="K16" s="106">
        <f t="shared" si="0"/>
        <v>15</v>
      </c>
    </row>
    <row r="17" spans="1:11" ht="35.1" customHeight="1" thickBot="1" x14ac:dyDescent="0.3">
      <c r="A17" s="169"/>
      <c r="B17" s="107" t="s">
        <v>33</v>
      </c>
      <c r="C17" s="108">
        <v>20350</v>
      </c>
      <c r="D17" s="109">
        <v>10</v>
      </c>
      <c r="E17" s="126">
        <v>15552</v>
      </c>
      <c r="F17" s="127">
        <v>80</v>
      </c>
      <c r="G17" s="127">
        <v>90</v>
      </c>
      <c r="H17" s="128"/>
      <c r="I17" s="129"/>
      <c r="J17" s="130">
        <v>0</v>
      </c>
      <c r="K17" s="115">
        <f t="shared" si="0"/>
        <v>23.577395577395578</v>
      </c>
    </row>
    <row r="18" spans="1:11" ht="35.1" customHeight="1" x14ac:dyDescent="0.25">
      <c r="A18" s="168" t="s">
        <v>24</v>
      </c>
      <c r="B18" s="89" t="s">
        <v>31</v>
      </c>
      <c r="C18" s="90">
        <v>14800</v>
      </c>
      <c r="D18" s="91">
        <v>20</v>
      </c>
      <c r="E18" s="116">
        <v>12876</v>
      </c>
      <c r="F18" s="117">
        <v>69.721297107800169</v>
      </c>
      <c r="G18" s="117">
        <v>89.721297107800169</v>
      </c>
      <c r="H18" s="118"/>
      <c r="I18" s="119"/>
      <c r="J18" s="120">
        <v>0</v>
      </c>
      <c r="K18" s="121">
        <f t="shared" si="0"/>
        <v>13</v>
      </c>
    </row>
    <row r="19" spans="1:11" ht="35.1" customHeight="1" x14ac:dyDescent="0.2">
      <c r="A19" s="169"/>
      <c r="B19" s="98" t="s">
        <v>32</v>
      </c>
      <c r="C19" s="99">
        <v>14800</v>
      </c>
      <c r="D19" s="100">
        <v>20</v>
      </c>
      <c r="E19" s="122">
        <v>12580</v>
      </c>
      <c r="F19" s="123">
        <v>71.796669588080633</v>
      </c>
      <c r="G19" s="123">
        <v>91.796669588080633</v>
      </c>
      <c r="H19" s="103">
        <v>1</v>
      </c>
      <c r="I19" s="124">
        <v>8.513085993672706E-2</v>
      </c>
      <c r="J19" s="125">
        <v>7.8147294213609051</v>
      </c>
      <c r="K19" s="106">
        <f t="shared" si="0"/>
        <v>15</v>
      </c>
    </row>
    <row r="20" spans="1:11" ht="35.1" customHeight="1" thickBot="1" x14ac:dyDescent="0.3">
      <c r="A20" s="169"/>
      <c r="B20" s="107" t="s">
        <v>33</v>
      </c>
      <c r="C20" s="108">
        <v>14800</v>
      </c>
      <c r="D20" s="109">
        <v>10</v>
      </c>
      <c r="E20" s="126">
        <v>11410</v>
      </c>
      <c r="F20" s="127">
        <v>80</v>
      </c>
      <c r="G20" s="127">
        <v>90</v>
      </c>
      <c r="H20" s="128"/>
      <c r="I20" s="129"/>
      <c r="J20" s="130">
        <v>0</v>
      </c>
      <c r="K20" s="115">
        <f t="shared" si="0"/>
        <v>22.905405405405403</v>
      </c>
    </row>
    <row r="21" spans="1:11" ht="35.1" customHeight="1" x14ac:dyDescent="0.25">
      <c r="A21" s="168" t="s">
        <v>25</v>
      </c>
      <c r="B21" s="89" t="s">
        <v>31</v>
      </c>
      <c r="C21" s="90">
        <v>37800</v>
      </c>
      <c r="D21" s="91">
        <v>20</v>
      </c>
      <c r="E21" s="116">
        <v>34500</v>
      </c>
      <c r="F21" s="117">
        <v>61.709401709401703</v>
      </c>
      <c r="G21" s="117">
        <v>81.709401709401703</v>
      </c>
      <c r="H21" s="118"/>
      <c r="I21" s="119"/>
      <c r="J21" s="120">
        <v>0</v>
      </c>
      <c r="K21" s="121">
        <f t="shared" si="0"/>
        <v>8.7301587301587347</v>
      </c>
    </row>
    <row r="22" spans="1:11" ht="35.1" customHeight="1" x14ac:dyDescent="0.25">
      <c r="A22" s="169"/>
      <c r="B22" s="131" t="s">
        <v>32</v>
      </c>
      <c r="C22" s="132">
        <v>37800</v>
      </c>
      <c r="D22" s="133">
        <v>20</v>
      </c>
      <c r="E22" s="134">
        <v>32130</v>
      </c>
      <c r="F22" s="135">
        <v>68.461538461538467</v>
      </c>
      <c r="G22" s="135">
        <v>88.461538461538467</v>
      </c>
      <c r="H22" s="136"/>
      <c r="I22" s="137"/>
      <c r="J22" s="138">
        <v>0</v>
      </c>
      <c r="K22" s="139">
        <f t="shared" si="0"/>
        <v>15</v>
      </c>
    </row>
    <row r="23" spans="1:11" ht="35.1" customHeight="1" x14ac:dyDescent="0.2">
      <c r="A23" s="169"/>
      <c r="B23" s="140" t="s">
        <v>33</v>
      </c>
      <c r="C23" s="99">
        <v>37800</v>
      </c>
      <c r="D23" s="141">
        <v>10</v>
      </c>
      <c r="E23" s="122">
        <v>28080</v>
      </c>
      <c r="F23" s="123">
        <v>80</v>
      </c>
      <c r="G23" s="123">
        <v>90</v>
      </c>
      <c r="H23" s="142">
        <v>1</v>
      </c>
      <c r="I23" s="124">
        <v>0.21742881794650562</v>
      </c>
      <c r="J23" s="125">
        <v>19.568593615185506</v>
      </c>
      <c r="K23" s="106">
        <f t="shared" si="0"/>
        <v>25.714285714285708</v>
      </c>
    </row>
    <row r="24" spans="1:11" ht="35.1" customHeight="1" thickBot="1" x14ac:dyDescent="0.25">
      <c r="A24" s="170"/>
      <c r="B24" s="107" t="s">
        <v>34</v>
      </c>
      <c r="C24" s="108">
        <v>37800</v>
      </c>
      <c r="D24" s="161" t="s">
        <v>39</v>
      </c>
      <c r="E24" s="162"/>
      <c r="F24" s="162"/>
      <c r="G24" s="162"/>
      <c r="H24" s="162"/>
      <c r="I24" s="162"/>
      <c r="J24" s="162"/>
      <c r="K24" s="163"/>
    </row>
    <row r="25" spans="1:11" ht="35.1" customHeight="1" x14ac:dyDescent="0.25">
      <c r="A25" s="168" t="s">
        <v>26</v>
      </c>
      <c r="B25" s="143" t="s">
        <v>31</v>
      </c>
      <c r="C25" s="144">
        <v>30200</v>
      </c>
      <c r="D25" s="145">
        <v>20</v>
      </c>
      <c r="E25" s="134">
        <v>27500</v>
      </c>
      <c r="F25" s="135">
        <v>56.030245746691861</v>
      </c>
      <c r="G25" s="135">
        <v>76.030245746691861</v>
      </c>
      <c r="H25" s="136"/>
      <c r="I25" s="137"/>
      <c r="J25" s="138">
        <v>0</v>
      </c>
      <c r="K25" s="146">
        <f t="shared" si="0"/>
        <v>8.9403973509933792</v>
      </c>
    </row>
    <row r="26" spans="1:11" ht="35.1" customHeight="1" x14ac:dyDescent="0.25">
      <c r="A26" s="169"/>
      <c r="B26" s="131" t="s">
        <v>32</v>
      </c>
      <c r="C26" s="132">
        <v>30200</v>
      </c>
      <c r="D26" s="133">
        <v>20</v>
      </c>
      <c r="E26" s="134">
        <v>25670</v>
      </c>
      <c r="F26" s="135">
        <v>62.948960302457465</v>
      </c>
      <c r="G26" s="135">
        <v>82.948960302457465</v>
      </c>
      <c r="H26" s="136"/>
      <c r="I26" s="137"/>
      <c r="J26" s="138">
        <v>0</v>
      </c>
      <c r="K26" s="139">
        <f t="shared" si="0"/>
        <v>15</v>
      </c>
    </row>
    <row r="27" spans="1:11" ht="35.1" customHeight="1" x14ac:dyDescent="0.2">
      <c r="A27" s="169"/>
      <c r="B27" s="140" t="s">
        <v>33</v>
      </c>
      <c r="C27" s="99">
        <v>30200</v>
      </c>
      <c r="D27" s="141">
        <v>10</v>
      </c>
      <c r="E27" s="122">
        <v>21160</v>
      </c>
      <c r="F27" s="123">
        <v>80</v>
      </c>
      <c r="G27" s="123">
        <v>90</v>
      </c>
      <c r="H27" s="142">
        <v>1</v>
      </c>
      <c r="I27" s="124">
        <v>0.17371297095197008</v>
      </c>
      <c r="J27" s="125">
        <v>15.634167385677307</v>
      </c>
      <c r="K27" s="106">
        <f t="shared" si="0"/>
        <v>29.933774834437088</v>
      </c>
    </row>
    <row r="28" spans="1:11" ht="35.1" customHeight="1" thickBot="1" x14ac:dyDescent="0.25">
      <c r="A28" s="170"/>
      <c r="B28" s="107" t="s">
        <v>34</v>
      </c>
      <c r="C28" s="108">
        <v>30200</v>
      </c>
      <c r="D28" s="161" t="s">
        <v>39</v>
      </c>
      <c r="E28" s="162"/>
      <c r="F28" s="162"/>
      <c r="G28" s="162"/>
      <c r="H28" s="162"/>
      <c r="I28" s="162"/>
      <c r="J28" s="162"/>
      <c r="K28" s="163"/>
    </row>
    <row r="29" spans="1:11" ht="35.1" customHeight="1" x14ac:dyDescent="0.25">
      <c r="A29" s="168" t="s">
        <v>27</v>
      </c>
      <c r="B29" s="89" t="s">
        <v>31</v>
      </c>
      <c r="C29" s="90">
        <v>18900</v>
      </c>
      <c r="D29" s="91">
        <v>20</v>
      </c>
      <c r="E29" s="134">
        <v>16500</v>
      </c>
      <c r="F29" s="135">
        <v>63.508771929824555</v>
      </c>
      <c r="G29" s="135">
        <v>83.508771929824547</v>
      </c>
      <c r="H29" s="136"/>
      <c r="I29" s="137"/>
      <c r="J29" s="138">
        <v>0</v>
      </c>
      <c r="K29" s="139">
        <f t="shared" si="0"/>
        <v>12.698412698412696</v>
      </c>
    </row>
    <row r="30" spans="1:11" ht="35.1" customHeight="1" x14ac:dyDescent="0.25">
      <c r="A30" s="169"/>
      <c r="B30" s="131" t="s">
        <v>32</v>
      </c>
      <c r="C30" s="132">
        <v>18900</v>
      </c>
      <c r="D30" s="133">
        <v>20</v>
      </c>
      <c r="E30" s="134">
        <v>16065</v>
      </c>
      <c r="F30" s="135">
        <v>66.05263157894737</v>
      </c>
      <c r="G30" s="135">
        <v>86.05263157894737</v>
      </c>
      <c r="H30" s="136"/>
      <c r="I30" s="137"/>
      <c r="J30" s="138"/>
      <c r="K30" s="139">
        <f t="shared" si="0"/>
        <v>15</v>
      </c>
    </row>
    <row r="31" spans="1:11" ht="35.1" customHeight="1" x14ac:dyDescent="0.2">
      <c r="A31" s="169"/>
      <c r="B31" s="140" t="s">
        <v>33</v>
      </c>
      <c r="C31" s="99">
        <v>18900</v>
      </c>
      <c r="D31" s="141">
        <v>10</v>
      </c>
      <c r="E31" s="122">
        <v>13680</v>
      </c>
      <c r="F31" s="123">
        <v>80</v>
      </c>
      <c r="G31" s="123">
        <v>90</v>
      </c>
      <c r="H31" s="142">
        <v>1</v>
      </c>
      <c r="I31" s="124">
        <v>0.10871440897325281</v>
      </c>
      <c r="J31" s="125">
        <v>9.784296807592753</v>
      </c>
      <c r="K31" s="106">
        <f t="shared" si="0"/>
        <v>27.61904761904762</v>
      </c>
    </row>
    <row r="32" spans="1:11" ht="35.1" customHeight="1" thickBot="1" x14ac:dyDescent="0.25">
      <c r="A32" s="170"/>
      <c r="B32" s="107" t="s">
        <v>34</v>
      </c>
      <c r="C32" s="108">
        <v>18900</v>
      </c>
      <c r="D32" s="161" t="s">
        <v>39</v>
      </c>
      <c r="E32" s="162"/>
      <c r="F32" s="162"/>
      <c r="G32" s="162"/>
      <c r="H32" s="162"/>
      <c r="I32" s="162"/>
      <c r="J32" s="162"/>
      <c r="K32" s="163"/>
    </row>
    <row r="33" spans="1:12" ht="35.1" customHeight="1" x14ac:dyDescent="0.25">
      <c r="A33" s="168" t="s">
        <v>28</v>
      </c>
      <c r="B33" s="89" t="s">
        <v>31</v>
      </c>
      <c r="C33" s="90">
        <v>16800</v>
      </c>
      <c r="D33" s="91">
        <v>20</v>
      </c>
      <c r="E33" s="151">
        <v>14600</v>
      </c>
      <c r="F33" s="152">
        <v>63.947368421052637</v>
      </c>
      <c r="G33" s="152">
        <v>83.94736842105263</v>
      </c>
      <c r="H33" s="153"/>
      <c r="I33" s="154"/>
      <c r="J33" s="155">
        <v>0</v>
      </c>
      <c r="K33" s="139">
        <f t="shared" si="0"/>
        <v>13.095238095238102</v>
      </c>
    </row>
    <row r="34" spans="1:12" ht="35.1" customHeight="1" x14ac:dyDescent="0.25">
      <c r="A34" s="169"/>
      <c r="B34" s="131" t="s">
        <v>32</v>
      </c>
      <c r="C34" s="132">
        <v>16800</v>
      </c>
      <c r="D34" s="133">
        <v>20</v>
      </c>
      <c r="E34" s="156">
        <v>14280</v>
      </c>
      <c r="F34" s="157">
        <v>66.05263157894737</v>
      </c>
      <c r="G34" s="157">
        <v>86.05263157894737</v>
      </c>
      <c r="H34" s="158"/>
      <c r="I34" s="159"/>
      <c r="J34" s="160"/>
      <c r="K34" s="139">
        <f t="shared" si="0"/>
        <v>15</v>
      </c>
    </row>
    <row r="35" spans="1:12" ht="35.1" customHeight="1" x14ac:dyDescent="0.2">
      <c r="A35" s="169"/>
      <c r="B35" s="140" t="s">
        <v>33</v>
      </c>
      <c r="C35" s="99">
        <v>16800</v>
      </c>
      <c r="D35" s="141">
        <v>10</v>
      </c>
      <c r="E35" s="101">
        <v>12160</v>
      </c>
      <c r="F35" s="102">
        <v>80</v>
      </c>
      <c r="G35" s="102">
        <v>90</v>
      </c>
      <c r="H35" s="142">
        <v>1</v>
      </c>
      <c r="I35" s="104">
        <v>9.6635030198446936E-2</v>
      </c>
      <c r="J35" s="105">
        <v>8.6971527178602237</v>
      </c>
      <c r="K35" s="106">
        <f t="shared" si="0"/>
        <v>27.61904761904762</v>
      </c>
    </row>
    <row r="36" spans="1:12" ht="35.1" customHeight="1" thickBot="1" x14ac:dyDescent="0.25">
      <c r="A36" s="170"/>
      <c r="B36" s="107" t="s">
        <v>34</v>
      </c>
      <c r="C36" s="108">
        <v>16800</v>
      </c>
      <c r="D36" s="161" t="s">
        <v>39</v>
      </c>
      <c r="E36" s="162"/>
      <c r="F36" s="162"/>
      <c r="G36" s="162"/>
      <c r="H36" s="162"/>
      <c r="I36" s="162"/>
      <c r="J36" s="162"/>
      <c r="K36" s="163"/>
    </row>
    <row r="37" spans="1:12" ht="48.75" customHeight="1" thickBot="1" x14ac:dyDescent="0.3">
      <c r="A37" s="147"/>
      <c r="B37" s="148" t="s">
        <v>12</v>
      </c>
      <c r="C37" s="149">
        <f>+C9+C12+C15+C18+C21+C25+C29+C33</f>
        <v>173850</v>
      </c>
      <c r="D37" s="150"/>
      <c r="E37" s="150"/>
      <c r="F37" s="150"/>
      <c r="G37" s="150"/>
      <c r="H37" s="150"/>
      <c r="I37" s="148" t="s">
        <v>13</v>
      </c>
      <c r="J37" s="149">
        <v>91.914169090361142</v>
      </c>
      <c r="K37" s="150"/>
      <c r="L37" s="60"/>
    </row>
    <row r="38" spans="1:12" x14ac:dyDescent="0.2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</row>
    <row r="39" spans="1:12" x14ac:dyDescent="0.2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</row>
    <row r="40" spans="1:12" x14ac:dyDescent="0.2">
      <c r="B40" s="60"/>
      <c r="C40" s="60"/>
      <c r="D40" s="60"/>
      <c r="E40" s="60"/>
      <c r="F40" s="60"/>
      <c r="G40" s="60"/>
      <c r="H40" s="60"/>
      <c r="I40" s="60"/>
      <c r="J40" s="60"/>
      <c r="K40" s="60"/>
    </row>
    <row r="41" spans="1:12" ht="14.25" x14ac:dyDescent="0.2">
      <c r="A41" s="61" t="s">
        <v>2</v>
      </c>
      <c r="B41" s="60"/>
      <c r="C41" s="60"/>
      <c r="D41" s="60"/>
      <c r="E41" s="60"/>
      <c r="F41" s="60"/>
      <c r="G41" s="60"/>
      <c r="H41" s="60"/>
      <c r="I41" s="60"/>
      <c r="J41" s="60"/>
      <c r="K41" s="60"/>
    </row>
    <row r="42" spans="1:12" ht="14.25" x14ac:dyDescent="0.2">
      <c r="A42" s="61" t="s">
        <v>38</v>
      </c>
      <c r="B42" s="60"/>
      <c r="C42" s="60"/>
      <c r="D42" s="60"/>
      <c r="E42" s="60"/>
      <c r="F42" s="60"/>
      <c r="G42" s="60"/>
      <c r="H42" s="60"/>
      <c r="I42" s="60"/>
      <c r="J42" s="60"/>
      <c r="K42" s="60"/>
    </row>
    <row r="44" spans="1:12" x14ac:dyDescent="0.2">
      <c r="A44" s="182" t="s">
        <v>42</v>
      </c>
      <c r="B44" s="182"/>
      <c r="C44" s="182"/>
      <c r="D44" s="182"/>
      <c r="E44" s="182"/>
      <c r="F44" s="182"/>
      <c r="G44" s="182"/>
    </row>
    <row r="45" spans="1:12" x14ac:dyDescent="0.2">
      <c r="A45" s="183"/>
      <c r="B45" s="183"/>
      <c r="C45" s="183"/>
      <c r="D45" s="183"/>
      <c r="E45" s="183"/>
      <c r="F45" s="183"/>
      <c r="G45" s="183"/>
    </row>
    <row r="46" spans="1:12" x14ac:dyDescent="0.2">
      <c r="A46" s="183"/>
      <c r="B46" s="183"/>
      <c r="C46" s="183"/>
      <c r="D46" s="183"/>
      <c r="E46" s="183"/>
      <c r="F46" s="183"/>
      <c r="G46" s="183"/>
    </row>
    <row r="47" spans="1:12" x14ac:dyDescent="0.2">
      <c r="A47" s="183"/>
      <c r="B47" s="183"/>
      <c r="C47" s="183"/>
      <c r="D47" s="183"/>
      <c r="E47" s="183"/>
      <c r="F47" s="183"/>
      <c r="G47" s="183"/>
    </row>
    <row r="48" spans="1:12" x14ac:dyDescent="0.2">
      <c r="A48" s="183"/>
      <c r="B48" s="183"/>
      <c r="C48" s="183"/>
      <c r="D48" s="183"/>
      <c r="E48" s="183"/>
      <c r="F48" s="183"/>
      <c r="G48" s="183"/>
    </row>
    <row r="49" spans="1:7" x14ac:dyDescent="0.2">
      <c r="A49" s="183"/>
      <c r="B49" s="183"/>
      <c r="C49" s="183"/>
      <c r="D49" s="183"/>
      <c r="E49" s="183"/>
      <c r="F49" s="183"/>
      <c r="G49" s="183"/>
    </row>
  </sheetData>
  <mergeCells count="17">
    <mergeCell ref="A44:G49"/>
    <mergeCell ref="D28:K28"/>
    <mergeCell ref="D32:K32"/>
    <mergeCell ref="D36:K36"/>
    <mergeCell ref="E7:J7"/>
    <mergeCell ref="A2:J2"/>
    <mergeCell ref="A3:J3"/>
    <mergeCell ref="A4:J4"/>
    <mergeCell ref="D24:K24"/>
    <mergeCell ref="A29:A32"/>
    <mergeCell ref="A33:A36"/>
    <mergeCell ref="A9:A11"/>
    <mergeCell ref="A12:A14"/>
    <mergeCell ref="A15:A17"/>
    <mergeCell ref="A18:A20"/>
    <mergeCell ref="A21:A24"/>
    <mergeCell ref="A25:A2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3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43"/>
  <sheetViews>
    <sheetView showGridLines="0" showZeros="0" topLeftCell="A37" zoomScale="85" zoomScaleNormal="85" workbookViewId="0">
      <selection activeCell="A5" sqref="A5:Q5"/>
    </sheetView>
  </sheetViews>
  <sheetFormatPr baseColWidth="10" defaultRowHeight="15" x14ac:dyDescent="0.2"/>
  <cols>
    <col min="1" max="1" width="30.42578125" style="8" customWidth="1"/>
    <col min="2" max="2" width="30.28515625" style="9" customWidth="1"/>
    <col min="3" max="3" width="25.140625" style="9" customWidth="1"/>
    <col min="4" max="4" width="17" style="9" customWidth="1"/>
    <col min="5" max="17" width="16.7109375" style="9" customWidth="1"/>
    <col min="18" max="16384" width="11.42578125" style="9"/>
  </cols>
  <sheetData>
    <row r="1" spans="1:21" x14ac:dyDescent="0.2">
      <c r="T1" s="11" t="s">
        <v>6</v>
      </c>
    </row>
    <row r="2" spans="1:21" s="2" customFormat="1" ht="48" customHeight="1" x14ac:dyDescent="0.15">
      <c r="A2" s="1"/>
      <c r="D2" s="3"/>
      <c r="E2" s="3"/>
      <c r="F2" s="3"/>
      <c r="G2" s="3"/>
      <c r="H2" s="4"/>
      <c r="M2" s="10"/>
      <c r="T2" s="12" t="s">
        <v>17</v>
      </c>
      <c r="U2" s="13">
        <v>80</v>
      </c>
    </row>
    <row r="3" spans="1:21" s="2" customFormat="1" ht="22.5" customHeight="1" x14ac:dyDescent="0.15">
      <c r="A3" s="178" t="s">
        <v>19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T3" s="31" t="s">
        <v>8</v>
      </c>
    </row>
    <row r="4" spans="1:21" s="2" customFormat="1" ht="22.5" customHeight="1" x14ac:dyDescent="0.15">
      <c r="A4" s="178" t="s">
        <v>20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</row>
    <row r="5" spans="1:21" s="2" customFormat="1" ht="24.6" customHeight="1" x14ac:dyDescent="0.15">
      <c r="A5" s="178" t="s">
        <v>3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</row>
    <row r="6" spans="1:21" s="2" customFormat="1" ht="24.6" customHeight="1" thickBot="1" x14ac:dyDescent="0.2">
      <c r="A6" s="28"/>
      <c r="B6" s="28"/>
      <c r="C6" s="28"/>
      <c r="D6" s="28"/>
      <c r="E6" s="28"/>
      <c r="F6" s="28"/>
      <c r="G6" s="28"/>
      <c r="H6" s="3"/>
    </row>
    <row r="7" spans="1:21" s="2" customFormat="1" ht="24.75" customHeight="1" thickBot="1" x14ac:dyDescent="0.3">
      <c r="A7" s="1"/>
      <c r="B7" s="5"/>
      <c r="C7" s="6"/>
      <c r="D7" s="6"/>
      <c r="E7" s="172" t="s">
        <v>14</v>
      </c>
      <c r="F7" s="173"/>
      <c r="G7" s="173"/>
      <c r="H7" s="173"/>
      <c r="I7" s="173"/>
      <c r="J7" s="174"/>
      <c r="K7" s="175" t="s">
        <v>37</v>
      </c>
      <c r="L7" s="176"/>
      <c r="M7" s="176"/>
      <c r="N7" s="176"/>
      <c r="O7" s="176"/>
      <c r="P7" s="176"/>
      <c r="Q7" s="177"/>
    </row>
    <row r="8" spans="1:21" s="7" customFormat="1" ht="30.75" thickBot="1" x14ac:dyDescent="0.25">
      <c r="A8" s="14" t="s">
        <v>4</v>
      </c>
      <c r="B8" s="64" t="s">
        <v>5</v>
      </c>
      <c r="C8" s="62" t="s">
        <v>29</v>
      </c>
      <c r="D8" s="65" t="s">
        <v>0</v>
      </c>
      <c r="E8" s="15" t="s">
        <v>30</v>
      </c>
      <c r="F8" s="16" t="s">
        <v>1</v>
      </c>
      <c r="G8" s="16" t="s">
        <v>7</v>
      </c>
      <c r="H8" s="16" t="s">
        <v>9</v>
      </c>
      <c r="I8" s="16" t="s">
        <v>10</v>
      </c>
      <c r="J8" s="17" t="s">
        <v>11</v>
      </c>
      <c r="K8" s="15" t="s">
        <v>15</v>
      </c>
      <c r="L8" s="15" t="s">
        <v>30</v>
      </c>
      <c r="M8" s="16" t="s">
        <v>1</v>
      </c>
      <c r="N8" s="16" t="s">
        <v>16</v>
      </c>
      <c r="O8" s="16" t="s">
        <v>9</v>
      </c>
      <c r="P8" s="16" t="s">
        <v>10</v>
      </c>
      <c r="Q8" s="17" t="s">
        <v>11</v>
      </c>
    </row>
    <row r="9" spans="1:21" s="2" customFormat="1" ht="35.1" customHeight="1" x14ac:dyDescent="0.15">
      <c r="A9" s="179" t="s">
        <v>21</v>
      </c>
      <c r="B9" s="54" t="s">
        <v>31</v>
      </c>
      <c r="C9" s="18">
        <v>19500</v>
      </c>
      <c r="D9" s="19">
        <v>20</v>
      </c>
      <c r="E9" s="18">
        <v>16965</v>
      </c>
      <c r="F9" s="20">
        <f>$U$2*(2-E9/MIN(E$9:E$11))</f>
        <v>74.727318421714003</v>
      </c>
      <c r="G9" s="20">
        <f t="shared" ref="G9:G20" si="0">D9+F9</f>
        <v>94.727318421714003</v>
      </c>
      <c r="H9" s="40"/>
      <c r="I9" s="33">
        <f t="shared" ref="I9:I23" si="1">+$C9/$C$37*H9</f>
        <v>0</v>
      </c>
      <c r="J9" s="34">
        <f t="shared" ref="J9:J35" si="2">+G9*I9</f>
        <v>0</v>
      </c>
      <c r="K9" s="45"/>
      <c r="L9" s="51">
        <f t="shared" ref="L9:L21" si="3">+$E9*(1-K9)</f>
        <v>16965</v>
      </c>
      <c r="M9" s="52">
        <f>$U$2*(2-L9/MIN(L$9:L$11))</f>
        <v>72.987059613993893</v>
      </c>
      <c r="N9" s="58">
        <f t="shared" ref="N9:N20" si="4">$D9+M9</f>
        <v>92.987059613993893</v>
      </c>
      <c r="O9" s="32"/>
      <c r="P9" s="33">
        <f t="shared" ref="P9:P29" si="5">+$C9/$C$37*O9</f>
        <v>0</v>
      </c>
      <c r="Q9" s="34">
        <f>+N9*P9</f>
        <v>0</v>
      </c>
    </row>
    <row r="10" spans="1:21" s="2" customFormat="1" ht="35.1" customHeight="1" x14ac:dyDescent="0.15">
      <c r="A10" s="180"/>
      <c r="B10" s="55" t="s">
        <v>32</v>
      </c>
      <c r="C10" s="25">
        <v>19500</v>
      </c>
      <c r="D10" s="26">
        <v>20</v>
      </c>
      <c r="E10" s="25">
        <v>16575</v>
      </c>
      <c r="F10" s="27">
        <f>$U$2*(2-E10/MIN(E$9:E$11))</f>
        <v>76.687609952249304</v>
      </c>
      <c r="G10" s="78">
        <f t="shared" si="0"/>
        <v>96.687609952249304</v>
      </c>
      <c r="H10" s="41">
        <v>1</v>
      </c>
      <c r="I10" s="36">
        <f t="shared" si="1"/>
        <v>0.11216566005176877</v>
      </c>
      <c r="J10" s="37">
        <f t="shared" si="2"/>
        <v>10.84502958912201</v>
      </c>
      <c r="K10" s="47"/>
      <c r="L10" s="48">
        <f t="shared" si="3"/>
        <v>16575</v>
      </c>
      <c r="M10" s="27">
        <f>$U$2*(2-L10/MIN(L$9:L$11))</f>
        <v>74.987357094131951</v>
      </c>
      <c r="N10" s="27">
        <f t="shared" si="4"/>
        <v>94.987357094131951</v>
      </c>
      <c r="O10" s="42"/>
      <c r="P10" s="36">
        <f t="shared" si="5"/>
        <v>0</v>
      </c>
      <c r="Q10" s="37">
        <f t="shared" ref="Q10:Q35" si="6">+N10*P10</f>
        <v>0</v>
      </c>
    </row>
    <row r="11" spans="1:21" s="2" customFormat="1" ht="35.1" customHeight="1" thickBot="1" x14ac:dyDescent="0.2">
      <c r="A11" s="180"/>
      <c r="B11" s="56" t="s">
        <v>33</v>
      </c>
      <c r="C11" s="25">
        <v>19500</v>
      </c>
      <c r="D11" s="29">
        <v>10</v>
      </c>
      <c r="E11" s="25">
        <v>15916</v>
      </c>
      <c r="F11" s="30">
        <f>$U$2*(2-E11/MIN(E$9:E$11))</f>
        <v>80</v>
      </c>
      <c r="G11" s="30">
        <f t="shared" si="0"/>
        <v>90</v>
      </c>
      <c r="H11" s="41"/>
      <c r="I11" s="36">
        <f t="shared" si="1"/>
        <v>0</v>
      </c>
      <c r="J11" s="37">
        <f t="shared" si="2"/>
        <v>0</v>
      </c>
      <c r="K11" s="47">
        <v>0.02</v>
      </c>
      <c r="L11" s="48">
        <f t="shared" si="3"/>
        <v>15597.68</v>
      </c>
      <c r="M11" s="27">
        <f>$U$2*(2-L11/MIN(L$9:L$11))</f>
        <v>80</v>
      </c>
      <c r="N11" s="27">
        <f t="shared" si="4"/>
        <v>90</v>
      </c>
      <c r="O11" s="41">
        <v>1</v>
      </c>
      <c r="P11" s="36">
        <f t="shared" si="5"/>
        <v>0.11216566005176877</v>
      </c>
      <c r="Q11" s="37">
        <f t="shared" si="6"/>
        <v>10.094909404659189</v>
      </c>
    </row>
    <row r="12" spans="1:21" s="2" customFormat="1" ht="35.1" customHeight="1" x14ac:dyDescent="0.15">
      <c r="A12" s="179" t="s">
        <v>22</v>
      </c>
      <c r="B12" s="54" t="s">
        <v>31</v>
      </c>
      <c r="C12" s="18">
        <v>15500</v>
      </c>
      <c r="D12" s="19">
        <v>20</v>
      </c>
      <c r="E12" s="18">
        <v>13200</v>
      </c>
      <c r="F12" s="20">
        <f>$U$2*(2-E12/MIN(E$12:E$14))</f>
        <v>79.848197343453506</v>
      </c>
      <c r="G12" s="20">
        <f t="shared" si="0"/>
        <v>99.848197343453506</v>
      </c>
      <c r="H12" s="40"/>
      <c r="I12" s="33">
        <f t="shared" si="1"/>
        <v>0</v>
      </c>
      <c r="J12" s="34">
        <f t="shared" ref="J12:J20" si="7">+G12*I12</f>
        <v>0</v>
      </c>
      <c r="K12" s="45"/>
      <c r="L12" s="51">
        <f t="shared" si="3"/>
        <v>13200</v>
      </c>
      <c r="M12" s="52">
        <f>$U$2*(2-L12/MIN(L$12:L$14))</f>
        <v>79.848197343453506</v>
      </c>
      <c r="N12" s="58">
        <f t="shared" si="4"/>
        <v>99.848197343453506</v>
      </c>
      <c r="O12" s="32"/>
      <c r="P12" s="33">
        <f t="shared" si="5"/>
        <v>0</v>
      </c>
      <c r="Q12" s="34">
        <f>+N12*P12</f>
        <v>0</v>
      </c>
    </row>
    <row r="13" spans="1:21" s="2" customFormat="1" ht="35.1" customHeight="1" x14ac:dyDescent="0.15">
      <c r="A13" s="180"/>
      <c r="B13" s="55" t="s">
        <v>32</v>
      </c>
      <c r="C13" s="25">
        <v>15500</v>
      </c>
      <c r="D13" s="26">
        <v>20</v>
      </c>
      <c r="E13" s="25">
        <v>13175</v>
      </c>
      <c r="F13" s="27">
        <f>$U$2*(2-E13/MIN(E$12:E$14))</f>
        <v>80</v>
      </c>
      <c r="G13" s="78">
        <f t="shared" si="0"/>
        <v>100</v>
      </c>
      <c r="H13" s="41">
        <v>1</v>
      </c>
      <c r="I13" s="36">
        <f t="shared" si="1"/>
        <v>8.9157319528329018E-2</v>
      </c>
      <c r="J13" s="37">
        <f t="shared" si="7"/>
        <v>8.9157319528329015</v>
      </c>
      <c r="K13" s="47"/>
      <c r="L13" s="48">
        <f t="shared" si="3"/>
        <v>13175</v>
      </c>
      <c r="M13" s="27">
        <f>$U$2*(2-L13/MIN(L$12:L$14))</f>
        <v>80</v>
      </c>
      <c r="N13" s="27">
        <f t="shared" si="4"/>
        <v>100</v>
      </c>
      <c r="O13" s="42"/>
      <c r="P13" s="36">
        <f t="shared" si="5"/>
        <v>0</v>
      </c>
      <c r="Q13" s="37">
        <f t="shared" ref="Q13:Q14" si="8">+N13*P13</f>
        <v>0</v>
      </c>
    </row>
    <row r="14" spans="1:21" s="2" customFormat="1" ht="35.1" customHeight="1" thickBot="1" x14ac:dyDescent="0.2">
      <c r="A14" s="180"/>
      <c r="B14" s="56" t="s">
        <v>33</v>
      </c>
      <c r="C14" s="25">
        <v>15500</v>
      </c>
      <c r="D14" s="29">
        <v>10</v>
      </c>
      <c r="E14" s="25">
        <v>14040</v>
      </c>
      <c r="F14" s="30">
        <f>$U$2*(2-E14/MIN(E$12:E$14))</f>
        <v>74.747628083491463</v>
      </c>
      <c r="G14" s="30">
        <f t="shared" si="0"/>
        <v>84.747628083491463</v>
      </c>
      <c r="H14" s="41"/>
      <c r="I14" s="36">
        <f t="shared" si="1"/>
        <v>0</v>
      </c>
      <c r="J14" s="37">
        <f t="shared" si="7"/>
        <v>0</v>
      </c>
      <c r="K14" s="47">
        <v>0.02</v>
      </c>
      <c r="L14" s="48">
        <f t="shared" si="3"/>
        <v>13759.199999999999</v>
      </c>
      <c r="M14" s="27">
        <f>$U$2*(2-L14/MIN(L$12:L$14))</f>
        <v>76.452675521821632</v>
      </c>
      <c r="N14" s="27">
        <f t="shared" si="4"/>
        <v>86.452675521821632</v>
      </c>
      <c r="O14" s="41">
        <v>1</v>
      </c>
      <c r="P14" s="36">
        <f t="shared" si="5"/>
        <v>8.9157319528329018E-2</v>
      </c>
      <c r="Q14" s="37">
        <f t="shared" si="8"/>
        <v>7.7078888155780003</v>
      </c>
    </row>
    <row r="15" spans="1:21" s="2" customFormat="1" ht="35.1" customHeight="1" x14ac:dyDescent="0.15">
      <c r="A15" s="179" t="s">
        <v>23</v>
      </c>
      <c r="B15" s="54" t="s">
        <v>31</v>
      </c>
      <c r="C15" s="18">
        <v>20350</v>
      </c>
      <c r="D15" s="19">
        <v>20</v>
      </c>
      <c r="E15" s="18">
        <v>17704</v>
      </c>
      <c r="F15" s="20">
        <f>$U$2*(2-E15/MIN(E$15:E$17))</f>
        <v>68.930041152263385</v>
      </c>
      <c r="G15" s="20">
        <f t="shared" si="0"/>
        <v>88.930041152263385</v>
      </c>
      <c r="H15" s="40"/>
      <c r="I15" s="33">
        <f t="shared" si="1"/>
        <v>0</v>
      </c>
      <c r="J15" s="34">
        <f t="shared" ref="J15:J17" si="9">+G15*I15</f>
        <v>0</v>
      </c>
      <c r="K15" s="45"/>
      <c r="L15" s="51">
        <f t="shared" si="3"/>
        <v>17704</v>
      </c>
      <c r="M15" s="52">
        <f>$U$2*(2-L15/MIN(L$15:L$17))</f>
        <v>67.071470563534049</v>
      </c>
      <c r="N15" s="58">
        <f t="shared" si="4"/>
        <v>87.071470563534049</v>
      </c>
      <c r="O15" s="32"/>
      <c r="P15" s="33">
        <f t="shared" si="5"/>
        <v>0</v>
      </c>
      <c r="Q15" s="34">
        <f>+N15*P15</f>
        <v>0</v>
      </c>
    </row>
    <row r="16" spans="1:21" s="2" customFormat="1" ht="35.1" customHeight="1" x14ac:dyDescent="0.15">
      <c r="A16" s="180"/>
      <c r="B16" s="55" t="s">
        <v>32</v>
      </c>
      <c r="C16" s="25">
        <v>20350</v>
      </c>
      <c r="D16" s="26">
        <v>20</v>
      </c>
      <c r="E16" s="25">
        <v>17297.5</v>
      </c>
      <c r="F16" s="27">
        <f>$U$2*(2-E16/MIN(E$15:E$17))</f>
        <v>71.021090534979422</v>
      </c>
      <c r="G16" s="78">
        <f t="shared" si="0"/>
        <v>91.021090534979422</v>
      </c>
      <c r="H16" s="41">
        <v>1</v>
      </c>
      <c r="I16" s="36">
        <f t="shared" si="1"/>
        <v>0.11705493241299972</v>
      </c>
      <c r="J16" s="37">
        <f t="shared" si="9"/>
        <v>10.654467600729545</v>
      </c>
      <c r="K16" s="47"/>
      <c r="L16" s="48">
        <f t="shared" si="3"/>
        <v>17297.5</v>
      </c>
      <c r="M16" s="27">
        <f>$U$2*(2-L16/MIN(L$15:L$17))</f>
        <v>69.20519442344839</v>
      </c>
      <c r="N16" s="27">
        <f t="shared" si="4"/>
        <v>89.20519442344839</v>
      </c>
      <c r="O16" s="42"/>
      <c r="P16" s="36">
        <f t="shared" si="5"/>
        <v>0</v>
      </c>
      <c r="Q16" s="37">
        <f t="shared" ref="Q16:Q17" si="10">+N16*P16</f>
        <v>0</v>
      </c>
    </row>
    <row r="17" spans="1:17" s="2" customFormat="1" ht="35.1" customHeight="1" thickBot="1" x14ac:dyDescent="0.2">
      <c r="A17" s="180"/>
      <c r="B17" s="56" t="s">
        <v>33</v>
      </c>
      <c r="C17" s="25">
        <v>20350</v>
      </c>
      <c r="D17" s="29">
        <v>10</v>
      </c>
      <c r="E17" s="25">
        <v>15552</v>
      </c>
      <c r="F17" s="30">
        <f>$U$2*(2-E17/MIN(E$15:E$17))</f>
        <v>80</v>
      </c>
      <c r="G17" s="30">
        <f t="shared" si="0"/>
        <v>90</v>
      </c>
      <c r="H17" s="41"/>
      <c r="I17" s="36">
        <f t="shared" si="1"/>
        <v>0</v>
      </c>
      <c r="J17" s="37">
        <f t="shared" si="9"/>
        <v>0</v>
      </c>
      <c r="K17" s="47">
        <v>0.02</v>
      </c>
      <c r="L17" s="48">
        <f t="shared" si="3"/>
        <v>15240.96</v>
      </c>
      <c r="M17" s="27">
        <f>$U$2*(2-L17/MIN(L$15:L$17))</f>
        <v>80</v>
      </c>
      <c r="N17" s="27">
        <f t="shared" si="4"/>
        <v>90</v>
      </c>
      <c r="O17" s="41">
        <v>1</v>
      </c>
      <c r="P17" s="36">
        <f t="shared" si="5"/>
        <v>0.11705493241299972</v>
      </c>
      <c r="Q17" s="37">
        <f t="shared" si="10"/>
        <v>10.534943917169974</v>
      </c>
    </row>
    <row r="18" spans="1:17" s="2" customFormat="1" ht="35.1" customHeight="1" x14ac:dyDescent="0.15">
      <c r="A18" s="179" t="s">
        <v>24</v>
      </c>
      <c r="B18" s="54" t="s">
        <v>31</v>
      </c>
      <c r="C18" s="18">
        <v>14800</v>
      </c>
      <c r="D18" s="19">
        <v>20</v>
      </c>
      <c r="E18" s="18">
        <v>12876</v>
      </c>
      <c r="F18" s="20">
        <f>$U$2*(2-E18/MIN(E$18:E$20))</f>
        <v>69.721297107800169</v>
      </c>
      <c r="G18" s="20">
        <f t="shared" si="0"/>
        <v>89.721297107800169</v>
      </c>
      <c r="H18" s="40"/>
      <c r="I18" s="33">
        <f t="shared" si="1"/>
        <v>0</v>
      </c>
      <c r="J18" s="34">
        <f t="shared" si="7"/>
        <v>0</v>
      </c>
      <c r="K18" s="45"/>
      <c r="L18" s="51">
        <f t="shared" si="3"/>
        <v>12876</v>
      </c>
      <c r="M18" s="52">
        <f>$U$2*(2-L18/MIN(L$18:L$20))</f>
        <v>67.878874599796092</v>
      </c>
      <c r="N18" s="58">
        <f t="shared" si="4"/>
        <v>87.878874599796092</v>
      </c>
      <c r="O18" s="32"/>
      <c r="P18" s="33">
        <f t="shared" si="5"/>
        <v>0</v>
      </c>
      <c r="Q18" s="34">
        <f>+N18*P18</f>
        <v>0</v>
      </c>
    </row>
    <row r="19" spans="1:17" s="2" customFormat="1" ht="35.1" customHeight="1" x14ac:dyDescent="0.15">
      <c r="A19" s="180"/>
      <c r="B19" s="55" t="s">
        <v>32</v>
      </c>
      <c r="C19" s="25">
        <v>14800</v>
      </c>
      <c r="D19" s="26">
        <v>20</v>
      </c>
      <c r="E19" s="25">
        <v>12580</v>
      </c>
      <c r="F19" s="27">
        <f t="shared" ref="F19:F20" si="11">$U$2*(2-E19/MIN(E$18:E$20))</f>
        <v>71.796669588080633</v>
      </c>
      <c r="G19" s="78">
        <f t="shared" si="0"/>
        <v>91.796669588080633</v>
      </c>
      <c r="H19" s="41">
        <v>1</v>
      </c>
      <c r="I19" s="36">
        <f t="shared" si="1"/>
        <v>8.513085993672706E-2</v>
      </c>
      <c r="J19" s="37">
        <f t="shared" si="7"/>
        <v>7.8147294213609051</v>
      </c>
      <c r="K19" s="47"/>
      <c r="L19" s="48">
        <f t="shared" si="3"/>
        <v>12580</v>
      </c>
      <c r="M19" s="27">
        <f>$U$2*(2-L19/MIN(L$18:L$20))</f>
        <v>69.996601620490424</v>
      </c>
      <c r="N19" s="27">
        <f t="shared" si="4"/>
        <v>89.996601620490424</v>
      </c>
      <c r="O19" s="42"/>
      <c r="P19" s="36">
        <f t="shared" si="5"/>
        <v>0</v>
      </c>
      <c r="Q19" s="37">
        <f t="shared" ref="Q19:Q20" si="12">+N19*P19</f>
        <v>0</v>
      </c>
    </row>
    <row r="20" spans="1:17" s="2" customFormat="1" ht="35.1" customHeight="1" thickBot="1" x14ac:dyDescent="0.2">
      <c r="A20" s="180"/>
      <c r="B20" s="56" t="s">
        <v>33</v>
      </c>
      <c r="C20" s="25">
        <v>14800</v>
      </c>
      <c r="D20" s="29">
        <v>10</v>
      </c>
      <c r="E20" s="25">
        <v>11410</v>
      </c>
      <c r="F20" s="30">
        <f t="shared" si="11"/>
        <v>80</v>
      </c>
      <c r="G20" s="30">
        <f t="shared" si="0"/>
        <v>90</v>
      </c>
      <c r="H20" s="41"/>
      <c r="I20" s="36">
        <f t="shared" si="1"/>
        <v>0</v>
      </c>
      <c r="J20" s="37">
        <f t="shared" si="7"/>
        <v>0</v>
      </c>
      <c r="K20" s="47">
        <v>0.02</v>
      </c>
      <c r="L20" s="48">
        <f t="shared" si="3"/>
        <v>11181.8</v>
      </c>
      <c r="M20" s="27">
        <f>$U$2*(2-L20/MIN(L$18:L$20))</f>
        <v>80</v>
      </c>
      <c r="N20" s="27">
        <f t="shared" si="4"/>
        <v>90</v>
      </c>
      <c r="O20" s="41">
        <v>1</v>
      </c>
      <c r="P20" s="36">
        <f t="shared" si="5"/>
        <v>8.513085993672706E-2</v>
      </c>
      <c r="Q20" s="37">
        <f t="shared" si="12"/>
        <v>7.6617773943054353</v>
      </c>
    </row>
    <row r="21" spans="1:17" s="2" customFormat="1" ht="35.1" customHeight="1" x14ac:dyDescent="0.15">
      <c r="A21" s="179" t="s">
        <v>25</v>
      </c>
      <c r="B21" s="54" t="s">
        <v>31</v>
      </c>
      <c r="C21" s="18">
        <v>37800</v>
      </c>
      <c r="D21" s="19">
        <v>20</v>
      </c>
      <c r="E21" s="18">
        <v>34500</v>
      </c>
      <c r="F21" s="20">
        <f>$U$2*(2-E21/MIN(E$21:E$24))</f>
        <v>61.709401709401703</v>
      </c>
      <c r="G21" s="20">
        <f t="shared" ref="G21:G34" si="13">D21+F21</f>
        <v>81.709401709401703</v>
      </c>
      <c r="H21" s="40"/>
      <c r="I21" s="33">
        <f t="shared" si="1"/>
        <v>0</v>
      </c>
      <c r="J21" s="34">
        <f t="shared" si="2"/>
        <v>0</v>
      </c>
      <c r="K21" s="45"/>
      <c r="L21" s="46">
        <f t="shared" si="3"/>
        <v>34500</v>
      </c>
      <c r="M21" s="27">
        <f>$U$2*(2-L21/MIN(L$21:L$23))</f>
        <v>59.703471132042552</v>
      </c>
      <c r="N21" s="20">
        <f t="shared" ref="N21:N35" si="14">$D21+M21</f>
        <v>79.703471132042552</v>
      </c>
      <c r="O21" s="44"/>
      <c r="P21" s="33">
        <f t="shared" si="5"/>
        <v>0</v>
      </c>
      <c r="Q21" s="34">
        <f t="shared" si="6"/>
        <v>0</v>
      </c>
    </row>
    <row r="22" spans="1:17" s="2" customFormat="1" ht="35.1" customHeight="1" x14ac:dyDescent="0.15">
      <c r="A22" s="180"/>
      <c r="B22" s="55" t="s">
        <v>32</v>
      </c>
      <c r="C22" s="25">
        <v>37800</v>
      </c>
      <c r="D22" s="26">
        <v>20</v>
      </c>
      <c r="E22" s="25">
        <v>32130</v>
      </c>
      <c r="F22" s="27">
        <f>$U$2*(2-E22/MIN(E$21:E$24))</f>
        <v>68.461538461538467</v>
      </c>
      <c r="G22" s="27">
        <f t="shared" si="13"/>
        <v>88.461538461538467</v>
      </c>
      <c r="H22" s="41"/>
      <c r="I22" s="36">
        <f t="shared" si="1"/>
        <v>0</v>
      </c>
      <c r="J22" s="37">
        <f t="shared" si="2"/>
        <v>0</v>
      </c>
      <c r="K22" s="47"/>
      <c r="L22" s="48">
        <f t="shared" ref="L22:L35" si="15">+$E22*(1-K22)</f>
        <v>32130</v>
      </c>
      <c r="M22" s="27">
        <f>$U$2*(2-L22/MIN(L$21:L$23))</f>
        <v>66.593406593406584</v>
      </c>
      <c r="N22" s="27">
        <f t="shared" si="14"/>
        <v>86.593406593406584</v>
      </c>
      <c r="O22" s="42"/>
      <c r="P22" s="36">
        <f t="shared" si="5"/>
        <v>0</v>
      </c>
      <c r="Q22" s="37">
        <f t="shared" si="6"/>
        <v>0</v>
      </c>
    </row>
    <row r="23" spans="1:17" s="2" customFormat="1" ht="35.1" customHeight="1" x14ac:dyDescent="0.15">
      <c r="A23" s="180"/>
      <c r="B23" s="56" t="s">
        <v>33</v>
      </c>
      <c r="C23" s="25">
        <v>37800</v>
      </c>
      <c r="D23" s="29">
        <v>10</v>
      </c>
      <c r="E23" s="25">
        <v>28080</v>
      </c>
      <c r="F23" s="27">
        <f>$U$2*(2-E23/MIN(E$21:E$24))</f>
        <v>80</v>
      </c>
      <c r="G23" s="78">
        <f t="shared" si="13"/>
        <v>90</v>
      </c>
      <c r="H23" s="41">
        <v>1</v>
      </c>
      <c r="I23" s="36">
        <f t="shared" si="1"/>
        <v>0.21742881794650562</v>
      </c>
      <c r="J23" s="37">
        <f t="shared" ref="J23" si="16">+G23*I23</f>
        <v>19.568593615185506</v>
      </c>
      <c r="K23" s="69">
        <v>0.02</v>
      </c>
      <c r="L23" s="48">
        <f t="shared" si="15"/>
        <v>27518.399999999998</v>
      </c>
      <c r="M23" s="27">
        <f>$U$2*(2-L23/MIN(L$21:L$23))</f>
        <v>80</v>
      </c>
      <c r="N23" s="27">
        <f t="shared" si="14"/>
        <v>90</v>
      </c>
      <c r="O23" s="41">
        <v>1</v>
      </c>
      <c r="P23" s="36">
        <f t="shared" si="5"/>
        <v>0.21742881794650562</v>
      </c>
      <c r="Q23" s="37">
        <f t="shared" ref="Q23" si="17">+N23*P23</f>
        <v>19.568593615185506</v>
      </c>
    </row>
    <row r="24" spans="1:17" s="2" customFormat="1" ht="35.1" customHeight="1" thickBot="1" x14ac:dyDescent="0.2">
      <c r="A24" s="181"/>
      <c r="B24" s="57" t="s">
        <v>34</v>
      </c>
      <c r="C24" s="23">
        <v>37800</v>
      </c>
      <c r="D24" s="24" t="s">
        <v>35</v>
      </c>
      <c r="E24" s="76" t="s">
        <v>36</v>
      </c>
      <c r="F24" s="76" t="s">
        <v>36</v>
      </c>
      <c r="G24" s="76" t="s">
        <v>36</v>
      </c>
      <c r="H24" s="76" t="s">
        <v>36</v>
      </c>
      <c r="I24" s="76" t="s">
        <v>36</v>
      </c>
      <c r="J24" s="76" t="s">
        <v>36</v>
      </c>
      <c r="K24" s="76" t="s">
        <v>36</v>
      </c>
      <c r="L24" s="80" t="s">
        <v>36</v>
      </c>
      <c r="M24" s="81" t="s">
        <v>36</v>
      </c>
      <c r="N24" s="82" t="s">
        <v>36</v>
      </c>
      <c r="O24" s="41"/>
      <c r="P24" s="38">
        <f t="shared" si="5"/>
        <v>0</v>
      </c>
      <c r="Q24" s="39"/>
    </row>
    <row r="25" spans="1:17" s="2" customFormat="1" ht="35.1" customHeight="1" thickBot="1" x14ac:dyDescent="0.2">
      <c r="A25" s="179" t="s">
        <v>26</v>
      </c>
      <c r="B25" s="54" t="s">
        <v>31</v>
      </c>
      <c r="C25" s="18">
        <v>30200</v>
      </c>
      <c r="D25" s="19">
        <v>20</v>
      </c>
      <c r="E25" s="18">
        <v>27500</v>
      </c>
      <c r="F25" s="20">
        <f>$U$2*(2-E25/MIN(E$25:E$28))</f>
        <v>56.030245746691861</v>
      </c>
      <c r="G25" s="53">
        <f t="shared" ref="G25:G31" si="18">D25+F25</f>
        <v>76.030245746691861</v>
      </c>
      <c r="H25" s="40"/>
      <c r="I25" s="33">
        <f>+$C25/$C$37*H25</f>
        <v>0</v>
      </c>
      <c r="J25" s="34">
        <f t="shared" ref="J25:J31" si="19">+G25*I25</f>
        <v>0</v>
      </c>
      <c r="K25" s="45"/>
      <c r="L25" s="46">
        <f t="shared" ref="L25:L31" si="20">+$E25*(1-K25)</f>
        <v>27500</v>
      </c>
      <c r="M25" s="27">
        <f>$U$2*(2-L25/MIN(L$25:L$27))</f>
        <v>53.908414027236603</v>
      </c>
      <c r="N25" s="20">
        <f t="shared" ref="N25:N31" si="21">$D25+M25</f>
        <v>73.908414027236603</v>
      </c>
      <c r="O25" s="44"/>
      <c r="P25" s="33">
        <f t="shared" si="5"/>
        <v>0</v>
      </c>
      <c r="Q25" s="34">
        <f t="shared" ref="Q25:Q31" si="22">+N25*P25</f>
        <v>0</v>
      </c>
    </row>
    <row r="26" spans="1:17" s="2" customFormat="1" ht="35.1" customHeight="1" x14ac:dyDescent="0.15">
      <c r="A26" s="180"/>
      <c r="B26" s="55" t="s">
        <v>32</v>
      </c>
      <c r="C26" s="25">
        <v>30200</v>
      </c>
      <c r="D26" s="26">
        <v>20</v>
      </c>
      <c r="E26" s="25">
        <v>25670</v>
      </c>
      <c r="F26" s="27">
        <f>$U$2*(2-E26/MIN(E$25:E$28))</f>
        <v>62.948960302457465</v>
      </c>
      <c r="G26" s="79">
        <f t="shared" si="18"/>
        <v>82.948960302457465</v>
      </c>
      <c r="H26" s="41"/>
      <c r="I26" s="36">
        <f>+$C26/$C$37*H26</f>
        <v>0</v>
      </c>
      <c r="J26" s="37">
        <f t="shared" si="19"/>
        <v>0</v>
      </c>
      <c r="K26" s="47"/>
      <c r="L26" s="46">
        <f t="shared" si="20"/>
        <v>25670</v>
      </c>
      <c r="M26" s="27">
        <f>$U$2*(2-L26/MIN(L$25:L$27))</f>
        <v>60.968326839242302</v>
      </c>
      <c r="N26" s="20">
        <f t="shared" si="21"/>
        <v>80.968326839242309</v>
      </c>
      <c r="O26" s="35"/>
      <c r="P26" s="36">
        <f t="shared" si="5"/>
        <v>0</v>
      </c>
      <c r="Q26" s="37">
        <f t="shared" si="22"/>
        <v>0</v>
      </c>
    </row>
    <row r="27" spans="1:17" s="2" customFormat="1" ht="35.1" customHeight="1" x14ac:dyDescent="0.15">
      <c r="A27" s="180"/>
      <c r="B27" s="56" t="s">
        <v>33</v>
      </c>
      <c r="C27" s="25">
        <v>30200</v>
      </c>
      <c r="D27" s="29">
        <v>10</v>
      </c>
      <c r="E27" s="25">
        <v>21160</v>
      </c>
      <c r="F27" s="27">
        <f>$U$2*(2-E27/MIN(E$25:E$28))</f>
        <v>80</v>
      </c>
      <c r="G27" s="77">
        <f t="shared" si="18"/>
        <v>90</v>
      </c>
      <c r="H27" s="41">
        <v>1</v>
      </c>
      <c r="I27" s="36">
        <f>+$C27/$C$37*H27</f>
        <v>0.17371297095197008</v>
      </c>
      <c r="J27" s="37">
        <f t="shared" ref="J27" si="23">+G27*I27</f>
        <v>15.634167385677307</v>
      </c>
      <c r="K27" s="69">
        <v>0.02</v>
      </c>
      <c r="L27" s="59">
        <f>+$E27*(1-K27)</f>
        <v>20736.8</v>
      </c>
      <c r="M27" s="27">
        <f>$U$2*(2-L27/MIN(L$25:L$27))</f>
        <v>80</v>
      </c>
      <c r="N27" s="22">
        <f>$D27+M27</f>
        <v>90</v>
      </c>
      <c r="O27" s="70">
        <v>1</v>
      </c>
      <c r="P27" s="67">
        <f t="shared" si="5"/>
        <v>0.17371297095197008</v>
      </c>
      <c r="Q27" s="68">
        <f t="shared" si="22"/>
        <v>15.634167385677307</v>
      </c>
    </row>
    <row r="28" spans="1:17" s="2" customFormat="1" ht="35.1" customHeight="1" thickBot="1" x14ac:dyDescent="0.2">
      <c r="A28" s="181"/>
      <c r="B28" s="57" t="s">
        <v>34</v>
      </c>
      <c r="C28" s="23">
        <v>30200</v>
      </c>
      <c r="D28" s="24" t="s">
        <v>35</v>
      </c>
      <c r="E28" s="76" t="s">
        <v>36</v>
      </c>
      <c r="F28" s="76" t="s">
        <v>36</v>
      </c>
      <c r="G28" s="76" t="s">
        <v>36</v>
      </c>
      <c r="H28" s="76" t="s">
        <v>36</v>
      </c>
      <c r="I28" s="76" t="s">
        <v>36</v>
      </c>
      <c r="J28" s="76" t="s">
        <v>36</v>
      </c>
      <c r="K28" s="76" t="s">
        <v>36</v>
      </c>
      <c r="L28" s="80" t="s">
        <v>36</v>
      </c>
      <c r="M28" s="81" t="s">
        <v>36</v>
      </c>
      <c r="N28" s="82" t="s">
        <v>36</v>
      </c>
      <c r="O28" s="43"/>
      <c r="P28" s="38">
        <f t="shared" si="5"/>
        <v>0</v>
      </c>
      <c r="Q28" s="39"/>
    </row>
    <row r="29" spans="1:17" s="2" customFormat="1" ht="35.1" customHeight="1" thickBot="1" x14ac:dyDescent="0.2">
      <c r="A29" s="179" t="s">
        <v>27</v>
      </c>
      <c r="B29" s="54" t="s">
        <v>31</v>
      </c>
      <c r="C29" s="18">
        <v>18900</v>
      </c>
      <c r="D29" s="19">
        <v>20</v>
      </c>
      <c r="E29" s="18">
        <v>16500</v>
      </c>
      <c r="F29" s="27">
        <f>$U$2*(2-E29/MIN(E$29:E$32))</f>
        <v>63.508771929824555</v>
      </c>
      <c r="G29" s="27">
        <f t="shared" si="18"/>
        <v>83.508771929824547</v>
      </c>
      <c r="H29" s="40"/>
      <c r="I29" s="33">
        <f>+$C29/$C$37*H29</f>
        <v>0</v>
      </c>
      <c r="J29" s="34">
        <f t="shared" si="19"/>
        <v>0</v>
      </c>
      <c r="K29" s="45"/>
      <c r="L29" s="46">
        <f>+$E29*(1-K29)</f>
        <v>16500</v>
      </c>
      <c r="M29" s="20">
        <f>$U$2*(2-L29/MIN(L$29:L$31))</f>
        <v>61.539563193698527</v>
      </c>
      <c r="N29" s="20">
        <f t="shared" si="21"/>
        <v>81.539563193698527</v>
      </c>
      <c r="O29" s="44"/>
      <c r="P29" s="33">
        <f t="shared" si="5"/>
        <v>0</v>
      </c>
      <c r="Q29" s="34">
        <f t="shared" si="22"/>
        <v>0</v>
      </c>
    </row>
    <row r="30" spans="1:17" s="2" customFormat="1" ht="35.1" customHeight="1" x14ac:dyDescent="0.15">
      <c r="A30" s="180"/>
      <c r="B30" s="55" t="s">
        <v>32</v>
      </c>
      <c r="C30" s="25">
        <v>18900</v>
      </c>
      <c r="D30" s="26">
        <v>20</v>
      </c>
      <c r="E30" s="25">
        <v>16065</v>
      </c>
      <c r="F30" s="27">
        <f>$U$2*(2-E30/MIN(E$29:E$32))</f>
        <v>66.05263157894737</v>
      </c>
      <c r="G30" s="27">
        <f t="shared" si="18"/>
        <v>86.05263157894737</v>
      </c>
      <c r="H30" s="71"/>
      <c r="I30" s="72"/>
      <c r="J30" s="73"/>
      <c r="K30" s="74"/>
      <c r="L30" s="46">
        <f>+$E30*(1-K30)</f>
        <v>16065</v>
      </c>
      <c r="M30" s="20">
        <f>$U$2*(2-L30/MIN(L$29:L$31))</f>
        <v>64.135338345864668</v>
      </c>
      <c r="N30" s="20">
        <f t="shared" ref="N30" si="24">$D30+M30</f>
        <v>84.135338345864668</v>
      </c>
      <c r="O30" s="75"/>
      <c r="P30" s="72"/>
      <c r="Q30" s="73"/>
    </row>
    <row r="31" spans="1:17" s="2" customFormat="1" ht="35.1" customHeight="1" x14ac:dyDescent="0.15">
      <c r="A31" s="180"/>
      <c r="B31" s="56" t="s">
        <v>33</v>
      </c>
      <c r="C31" s="25">
        <v>18900</v>
      </c>
      <c r="D31" s="29">
        <v>10</v>
      </c>
      <c r="E31" s="25">
        <v>13680</v>
      </c>
      <c r="F31" s="27">
        <f>$U$2*(2-E31/MIN(E$29:E$32))</f>
        <v>80</v>
      </c>
      <c r="G31" s="77">
        <f t="shared" si="18"/>
        <v>90</v>
      </c>
      <c r="H31" s="41">
        <v>1</v>
      </c>
      <c r="I31" s="36">
        <f>+$C31/$C$37*H31</f>
        <v>0.10871440897325281</v>
      </c>
      <c r="J31" s="37">
        <f t="shared" si="19"/>
        <v>9.784296807592753</v>
      </c>
      <c r="K31" s="47">
        <v>0.02</v>
      </c>
      <c r="L31" s="59">
        <f t="shared" si="20"/>
        <v>13406.4</v>
      </c>
      <c r="M31" s="21">
        <f>$U$2*(2-L31/MIN(L$29:L$32))</f>
        <v>80</v>
      </c>
      <c r="N31" s="22">
        <f t="shared" si="21"/>
        <v>90</v>
      </c>
      <c r="O31" s="35">
        <v>1</v>
      </c>
      <c r="P31" s="36">
        <f>+$C31/$C$37*O31</f>
        <v>0.10871440897325281</v>
      </c>
      <c r="Q31" s="37">
        <f t="shared" si="22"/>
        <v>9.784296807592753</v>
      </c>
    </row>
    <row r="32" spans="1:17" s="2" customFormat="1" ht="35.1" customHeight="1" thickBot="1" x14ac:dyDescent="0.2">
      <c r="A32" s="181"/>
      <c r="B32" s="57" t="s">
        <v>34</v>
      </c>
      <c r="C32" s="23">
        <v>18900</v>
      </c>
      <c r="D32" s="24" t="s">
        <v>35</v>
      </c>
      <c r="E32" s="76" t="s">
        <v>36</v>
      </c>
      <c r="F32" s="76" t="s">
        <v>36</v>
      </c>
      <c r="G32" s="76" t="s">
        <v>36</v>
      </c>
      <c r="H32" s="76" t="s">
        <v>36</v>
      </c>
      <c r="I32" s="76" t="s">
        <v>36</v>
      </c>
      <c r="J32" s="76" t="s">
        <v>36</v>
      </c>
      <c r="K32" s="76" t="s">
        <v>36</v>
      </c>
      <c r="L32" s="80" t="s">
        <v>36</v>
      </c>
      <c r="M32" s="81" t="s">
        <v>36</v>
      </c>
      <c r="N32" s="82" t="s">
        <v>36</v>
      </c>
      <c r="O32" s="43"/>
      <c r="P32" s="38">
        <f>+$C32/$C$37*O32</f>
        <v>0</v>
      </c>
      <c r="Q32" s="39"/>
    </row>
    <row r="33" spans="1:17" s="2" customFormat="1" ht="35.1" customHeight="1" thickBot="1" x14ac:dyDescent="0.2">
      <c r="A33" s="179" t="s">
        <v>28</v>
      </c>
      <c r="B33" s="54" t="s">
        <v>31</v>
      </c>
      <c r="C33" s="18">
        <v>16800</v>
      </c>
      <c r="D33" s="19">
        <v>20</v>
      </c>
      <c r="E33" s="18">
        <v>14600</v>
      </c>
      <c r="F33" s="20">
        <f>$U$2*(2-E33/MIN(E$33:E$36))</f>
        <v>63.947368421052637</v>
      </c>
      <c r="G33" s="53">
        <f t="shared" si="13"/>
        <v>83.94736842105263</v>
      </c>
      <c r="H33" s="40"/>
      <c r="I33" s="33">
        <f>+$C33/$C$37*H33</f>
        <v>0</v>
      </c>
      <c r="J33" s="34">
        <f t="shared" si="2"/>
        <v>0</v>
      </c>
      <c r="K33" s="45"/>
      <c r="L33" s="46">
        <f t="shared" si="15"/>
        <v>14600</v>
      </c>
      <c r="M33" s="20">
        <f>$U$2*(2-L33/MIN(L$33:L$35))</f>
        <v>61.987110633727163</v>
      </c>
      <c r="N33" s="20">
        <f t="shared" si="14"/>
        <v>81.987110633727156</v>
      </c>
      <c r="O33" s="44"/>
      <c r="P33" s="33">
        <f>+$C33/$C$37*O33</f>
        <v>0</v>
      </c>
      <c r="Q33" s="34">
        <f t="shared" si="6"/>
        <v>0</v>
      </c>
    </row>
    <row r="34" spans="1:17" s="2" customFormat="1" ht="35.1" customHeight="1" x14ac:dyDescent="0.15">
      <c r="A34" s="180"/>
      <c r="B34" s="55" t="s">
        <v>32</v>
      </c>
      <c r="C34" s="25">
        <v>16800</v>
      </c>
      <c r="D34" s="26">
        <v>20</v>
      </c>
      <c r="E34" s="25">
        <v>14280</v>
      </c>
      <c r="F34" s="20">
        <f>$U$2*(2-E34/MIN(E$33:E$36))</f>
        <v>66.05263157894737</v>
      </c>
      <c r="G34" s="53">
        <f t="shared" si="13"/>
        <v>86.05263157894737</v>
      </c>
      <c r="H34" s="71"/>
      <c r="I34" s="72"/>
      <c r="J34" s="73"/>
      <c r="K34" s="74"/>
      <c r="L34" s="46">
        <f>+$E34*(1-K34)</f>
        <v>14280</v>
      </c>
      <c r="M34" s="20">
        <f>$U$2*(2-L34/MIN(L$33:L$35))</f>
        <v>64.135338345864653</v>
      </c>
      <c r="N34" s="20">
        <f t="shared" ref="N34" si="25">$D34+M34</f>
        <v>84.135338345864653</v>
      </c>
      <c r="O34" s="75"/>
      <c r="P34" s="72"/>
      <c r="Q34" s="73"/>
    </row>
    <row r="35" spans="1:17" s="2" customFormat="1" ht="35.1" customHeight="1" x14ac:dyDescent="0.15">
      <c r="A35" s="180"/>
      <c r="B35" s="56" t="s">
        <v>33</v>
      </c>
      <c r="C35" s="25">
        <v>16800</v>
      </c>
      <c r="D35" s="29">
        <v>10</v>
      </c>
      <c r="E35" s="25">
        <v>12160</v>
      </c>
      <c r="F35" s="27">
        <f>$U$2*(2-E35/MIN(E$33:E$36))</f>
        <v>80</v>
      </c>
      <c r="G35" s="77">
        <f>D35+F35</f>
        <v>90</v>
      </c>
      <c r="H35" s="41">
        <v>1</v>
      </c>
      <c r="I35" s="36">
        <f>+$C35/$C$37*H35</f>
        <v>9.6635030198446936E-2</v>
      </c>
      <c r="J35" s="37">
        <f t="shared" si="2"/>
        <v>8.6971527178602237</v>
      </c>
      <c r="K35" s="47">
        <v>0.02</v>
      </c>
      <c r="L35" s="59">
        <f t="shared" si="15"/>
        <v>11916.8</v>
      </c>
      <c r="M35" s="21">
        <f>$U$2*(2-L35/MIN(L$33:L$36))</f>
        <v>80</v>
      </c>
      <c r="N35" s="22">
        <f t="shared" si="14"/>
        <v>90</v>
      </c>
      <c r="O35" s="35">
        <v>1</v>
      </c>
      <c r="P35" s="36">
        <f>+$C35/$C$37*O35</f>
        <v>9.6635030198446936E-2</v>
      </c>
      <c r="Q35" s="37">
        <f t="shared" si="6"/>
        <v>8.6971527178602237</v>
      </c>
    </row>
    <row r="36" spans="1:17" s="2" customFormat="1" ht="35.1" customHeight="1" thickBot="1" x14ac:dyDescent="0.2">
      <c r="A36" s="181"/>
      <c r="B36" s="57" t="s">
        <v>34</v>
      </c>
      <c r="C36" s="23">
        <v>16800</v>
      </c>
      <c r="D36" s="24" t="s">
        <v>35</v>
      </c>
      <c r="E36" s="76" t="s">
        <v>36</v>
      </c>
      <c r="F36" s="76" t="s">
        <v>36</v>
      </c>
      <c r="G36" s="76" t="s">
        <v>36</v>
      </c>
      <c r="H36" s="76" t="s">
        <v>36</v>
      </c>
      <c r="I36" s="76" t="s">
        <v>36</v>
      </c>
      <c r="J36" s="76" t="s">
        <v>36</v>
      </c>
      <c r="K36" s="76" t="s">
        <v>36</v>
      </c>
      <c r="L36" s="80" t="s">
        <v>36</v>
      </c>
      <c r="M36" s="81" t="s">
        <v>36</v>
      </c>
      <c r="N36" s="82" t="s">
        <v>36</v>
      </c>
      <c r="O36" s="43"/>
      <c r="P36" s="38">
        <f>+$C36/$C$37*O36</f>
        <v>0</v>
      </c>
      <c r="Q36" s="39"/>
    </row>
    <row r="37" spans="1:17" ht="42.75" customHeight="1" thickBot="1" x14ac:dyDescent="0.25">
      <c r="B37" s="66" t="s">
        <v>12</v>
      </c>
      <c r="C37" s="63">
        <f>+C9+C12+C15+C18+C21+C25+C29+C33</f>
        <v>173850</v>
      </c>
      <c r="I37" s="49" t="s">
        <v>13</v>
      </c>
      <c r="J37" s="50">
        <f>SUM(J9:J36)</f>
        <v>91.914169090361142</v>
      </c>
      <c r="P37" s="49" t="s">
        <v>13</v>
      </c>
      <c r="Q37" s="50">
        <f>SUM(Q9:Q36)</f>
        <v>89.683730058028374</v>
      </c>
    </row>
    <row r="40" spans="1:17" ht="14.25" x14ac:dyDescent="0.2">
      <c r="A40" s="61" t="s">
        <v>2</v>
      </c>
    </row>
    <row r="41" spans="1:17" ht="14.25" x14ac:dyDescent="0.2">
      <c r="A41" s="61" t="s">
        <v>38</v>
      </c>
    </row>
    <row r="43" spans="1:17" ht="56.25" customHeight="1" x14ac:dyDescent="0.2">
      <c r="A43" s="171"/>
      <c r="B43" s="171"/>
      <c r="C43" s="171"/>
      <c r="D43" s="171"/>
      <c r="E43" s="171"/>
      <c r="F43" s="171"/>
      <c r="G43" s="171"/>
    </row>
  </sheetData>
  <mergeCells count="14">
    <mergeCell ref="A43:G43"/>
    <mergeCell ref="E7:J7"/>
    <mergeCell ref="K7:Q7"/>
    <mergeCell ref="A3:Q3"/>
    <mergeCell ref="A4:Q4"/>
    <mergeCell ref="A5:Q5"/>
    <mergeCell ref="A9:A11"/>
    <mergeCell ref="A12:A14"/>
    <mergeCell ref="A15:A17"/>
    <mergeCell ref="A18:A20"/>
    <mergeCell ref="A21:A24"/>
    <mergeCell ref="A25:A28"/>
    <mergeCell ref="A29:A32"/>
    <mergeCell ref="A33:A36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Nuria Santome Rodriguez</cp:lastModifiedBy>
  <cp:lastPrinted>2023-05-24T16:09:02Z</cp:lastPrinted>
  <dcterms:created xsi:type="dcterms:W3CDTF">2007-03-30T09:59:06Z</dcterms:created>
  <dcterms:modified xsi:type="dcterms:W3CDTF">2023-05-25T12:31:01Z</dcterms:modified>
</cp:coreProperties>
</file>