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8108-2022 Proyecto HAZ-Docencia\4 Evaluación\"/>
    </mc:Choice>
  </mc:AlternateContent>
  <xr:revisionPtr revIDLastSave="0" documentId="13_ncr:1_{7C6AAF89-EA0B-4E6C-AD79-84173A8F9E87}" xr6:coauthVersionLast="36" xr6:coauthVersionMax="36" xr10:uidLastSave="{00000000-0000-0000-0000-000000000000}"/>
  <bookViews>
    <workbookView xWindow="0" yWindow="0" windowWidth="28800" windowHeight="11400" tabRatio="752" activeTab="1" xr2:uid="{00000000-000D-0000-FFFF-FFFF00000000}"/>
  </bookViews>
  <sheets>
    <sheet name="valoración" sheetId="5" r:id="rId1"/>
    <sheet name="Alternativa adjudicada" sheetId="8" r:id="rId2"/>
  </sheets>
  <definedNames>
    <definedName name="_xlnm.Print_Area" localSheetId="1">'Alternativa adjudicada'!$A$2:$J$38</definedName>
    <definedName name="_xlnm.Print_Area" localSheetId="0">valoración!$A$2:$X$38</definedName>
  </definedNames>
  <calcPr calcId="191029"/>
</workbook>
</file>

<file path=xl/calcChain.xml><?xml version="1.0" encoding="utf-8"?>
<calcChain xmlns="http://schemas.openxmlformats.org/spreadsheetml/2006/main">
  <c r="K11" i="8" l="1"/>
  <c r="K12" i="8"/>
  <c r="K14" i="8"/>
  <c r="K15" i="8"/>
  <c r="K17" i="8"/>
  <c r="K18" i="8"/>
  <c r="K20" i="8"/>
  <c r="K21" i="8"/>
  <c r="K23" i="8"/>
  <c r="K25" i="8"/>
  <c r="K26" i="8"/>
  <c r="K27" i="8"/>
  <c r="K29" i="8"/>
  <c r="K30" i="8"/>
  <c r="K31" i="8"/>
  <c r="K32" i="8"/>
  <c r="K9" i="8"/>
  <c r="C34" i="8"/>
  <c r="I15" i="8" s="1"/>
  <c r="F32" i="8"/>
  <c r="G32" i="8" s="1"/>
  <c r="F31" i="8"/>
  <c r="G31" i="8" s="1"/>
  <c r="F30" i="8"/>
  <c r="G30" i="8" s="1"/>
  <c r="F29" i="8"/>
  <c r="G29" i="8" s="1"/>
  <c r="F27" i="8"/>
  <c r="G27" i="8" s="1"/>
  <c r="F26" i="8"/>
  <c r="G26" i="8" s="1"/>
  <c r="F25" i="8"/>
  <c r="G25" i="8" s="1"/>
  <c r="F23" i="8"/>
  <c r="G23" i="8" s="1"/>
  <c r="F21" i="8"/>
  <c r="G21" i="8" s="1"/>
  <c r="F20" i="8"/>
  <c r="G20" i="8" s="1"/>
  <c r="F18" i="8"/>
  <c r="G18" i="8" s="1"/>
  <c r="F17" i="8"/>
  <c r="G17" i="8" s="1"/>
  <c r="F15" i="8"/>
  <c r="G15" i="8" s="1"/>
  <c r="F14" i="8"/>
  <c r="G14" i="8" s="1"/>
  <c r="F12" i="8"/>
  <c r="G12" i="8" s="1"/>
  <c r="F11" i="8"/>
  <c r="G11" i="8" s="1"/>
  <c r="F9" i="8"/>
  <c r="G9" i="8" s="1"/>
  <c r="U30" i="5"/>
  <c r="U31" i="5"/>
  <c r="U32" i="5"/>
  <c r="U29" i="5"/>
  <c r="T32" i="5"/>
  <c r="T31" i="5"/>
  <c r="T30" i="5"/>
  <c r="T29" i="5"/>
  <c r="W27" i="5"/>
  <c r="T27" i="5"/>
  <c r="U27" i="5" s="1"/>
  <c r="T26" i="5"/>
  <c r="U26" i="5" s="1"/>
  <c r="W25" i="5"/>
  <c r="T25" i="5"/>
  <c r="U25" i="5" s="1"/>
  <c r="X24" i="5"/>
  <c r="S24" i="5"/>
  <c r="W23" i="5"/>
  <c r="X23" i="5" s="1"/>
  <c r="S23" i="5"/>
  <c r="X22" i="5"/>
  <c r="S22" i="5"/>
  <c r="W21" i="5"/>
  <c r="U21" i="5"/>
  <c r="X21" i="5" s="1"/>
  <c r="S21" i="5"/>
  <c r="W20" i="5"/>
  <c r="X20" i="5"/>
  <c r="T18" i="5"/>
  <c r="T20" i="5"/>
  <c r="S20" i="5"/>
  <c r="U20" i="5"/>
  <c r="X17" i="5"/>
  <c r="X14" i="5"/>
  <c r="W17" i="5"/>
  <c r="U15" i="5"/>
  <c r="T15" i="5"/>
  <c r="U17" i="5"/>
  <c r="T17" i="5"/>
  <c r="S16" i="5"/>
  <c r="S17" i="5"/>
  <c r="T14" i="5"/>
  <c r="U14" i="5" s="1"/>
  <c r="S12" i="5"/>
  <c r="T12" i="5" s="1"/>
  <c r="U12" i="5" s="1"/>
  <c r="T11" i="5"/>
  <c r="S9" i="5"/>
  <c r="M26" i="5"/>
  <c r="M27" i="5"/>
  <c r="M25" i="5"/>
  <c r="N21" i="5"/>
  <c r="M15" i="5"/>
  <c r="N15" i="5" s="1"/>
  <c r="M11" i="5"/>
  <c r="M9" i="5"/>
  <c r="C34" i="5"/>
  <c r="F30" i="5"/>
  <c r="F32" i="5"/>
  <c r="F31" i="5"/>
  <c r="G30" i="5"/>
  <c r="F29" i="5"/>
  <c r="G29" i="5" s="1"/>
  <c r="L30" i="5"/>
  <c r="L29" i="5"/>
  <c r="F26" i="5"/>
  <c r="G26" i="5" s="1"/>
  <c r="F27" i="5"/>
  <c r="G27" i="5" s="1"/>
  <c r="F25" i="5"/>
  <c r="G25" i="5" s="1"/>
  <c r="L26" i="5"/>
  <c r="F23" i="5"/>
  <c r="G23" i="5" s="1"/>
  <c r="F21" i="5"/>
  <c r="G21" i="5" s="1"/>
  <c r="F20" i="5"/>
  <c r="G20" i="5" s="1"/>
  <c r="F18" i="5"/>
  <c r="G18" i="5" s="1"/>
  <c r="F17" i="5"/>
  <c r="G17" i="5" s="1"/>
  <c r="F15" i="5"/>
  <c r="G15" i="5" s="1"/>
  <c r="F12" i="5"/>
  <c r="L22" i="5"/>
  <c r="L21" i="5"/>
  <c r="L24" i="5"/>
  <c r="L23" i="5"/>
  <c r="S18" i="5"/>
  <c r="L27" i="5"/>
  <c r="L25" i="5"/>
  <c r="S15" i="5"/>
  <c r="L15" i="5"/>
  <c r="I11" i="8" l="1"/>
  <c r="J11" i="8" s="1"/>
  <c r="I27" i="8"/>
  <c r="J27" i="8" s="1"/>
  <c r="I18" i="8"/>
  <c r="J18" i="8" s="1"/>
  <c r="J15" i="8"/>
  <c r="I21" i="8"/>
  <c r="J21" i="8" s="1"/>
  <c r="I25" i="8"/>
  <c r="J25" i="8" s="1"/>
  <c r="I23" i="8"/>
  <c r="J23" i="8" s="1"/>
  <c r="I9" i="8"/>
  <c r="J9" i="8" s="1"/>
  <c r="I12" i="8"/>
  <c r="J12" i="8" s="1"/>
  <c r="I32" i="8"/>
  <c r="J32" i="8" s="1"/>
  <c r="I31" i="8"/>
  <c r="J31" i="8" s="1"/>
  <c r="I29" i="8"/>
  <c r="J29" i="8" s="1"/>
  <c r="X27" i="5"/>
  <c r="X25" i="5"/>
  <c r="J34" i="8" l="1"/>
  <c r="L32" i="5" l="1"/>
  <c r="G32" i="5"/>
  <c r="L31" i="5"/>
  <c r="G31" i="5"/>
  <c r="S14" i="5"/>
  <c r="L14" i="5"/>
  <c r="F14" i="5"/>
  <c r="G14" i="5" s="1"/>
  <c r="S13" i="5"/>
  <c r="L12" i="5"/>
  <c r="G12" i="5"/>
  <c r="S11" i="5"/>
  <c r="T9" i="5" s="1"/>
  <c r="U9" i="5" s="1"/>
  <c r="L11" i="5"/>
  <c r="F11" i="5"/>
  <c r="G11" i="5" s="1"/>
  <c r="S10" i="5"/>
  <c r="L9" i="5"/>
  <c r="F9" i="5"/>
  <c r="G9" i="5" s="1"/>
  <c r="M12" i="5" l="1"/>
  <c r="M29" i="5"/>
  <c r="N29" i="5" s="1"/>
  <c r="N26" i="5"/>
  <c r="M30" i="5"/>
  <c r="N30" i="5" s="1"/>
  <c r="P9" i="5"/>
  <c r="P30" i="5"/>
  <c r="P29" i="5"/>
  <c r="I29" i="5"/>
  <c r="J29" i="5" s="1"/>
  <c r="W29" i="5"/>
  <c r="W12" i="5"/>
  <c r="W31" i="5"/>
  <c r="I9" i="5"/>
  <c r="P11" i="5"/>
  <c r="I13" i="5"/>
  <c r="J13" i="5" s="1"/>
  <c r="W14" i="5"/>
  <c r="I31" i="5"/>
  <c r="J31" i="5" s="1"/>
  <c r="W32" i="5"/>
  <c r="P10" i="5"/>
  <c r="I12" i="5"/>
  <c r="J12" i="5" s="1"/>
  <c r="W13" i="5"/>
  <c r="P31" i="5"/>
  <c r="N12" i="5"/>
  <c r="W10" i="5"/>
  <c r="N9" i="5"/>
  <c r="M31" i="5"/>
  <c r="N31" i="5" s="1"/>
  <c r="N27" i="5"/>
  <c r="N25" i="5"/>
  <c r="U11" i="5"/>
  <c r="M32" i="5"/>
  <c r="N32" i="5" s="1"/>
  <c r="U18" i="5"/>
  <c r="N11" i="5"/>
  <c r="I25" i="5"/>
  <c r="J25" i="5" s="1"/>
  <c r="I21" i="5"/>
  <c r="J21" i="5" s="1"/>
  <c r="P18" i="5"/>
  <c r="I27" i="5"/>
  <c r="J27" i="5" s="1"/>
  <c r="W15" i="5"/>
  <c r="J22" i="5"/>
  <c r="P23" i="5"/>
  <c r="I18" i="5"/>
  <c r="J18" i="5" s="1"/>
  <c r="J19" i="5"/>
  <c r="P15" i="5"/>
  <c r="I23" i="5"/>
  <c r="J23" i="5" s="1"/>
  <c r="P25" i="5"/>
  <c r="I15" i="5"/>
  <c r="J15" i="5" s="1"/>
  <c r="P21" i="5"/>
  <c r="J24" i="5"/>
  <c r="W18" i="5"/>
  <c r="J16" i="5"/>
  <c r="J9" i="5"/>
  <c r="M14" i="5"/>
  <c r="N14" i="5" s="1"/>
  <c r="I32" i="5"/>
  <c r="J32" i="5" s="1"/>
  <c r="X32" i="5"/>
  <c r="P14" i="5"/>
  <c r="I11" i="5"/>
  <c r="J11" i="5" s="1"/>
  <c r="P13" i="5"/>
  <c r="J10" i="5"/>
  <c r="W11" i="5"/>
  <c r="P12" i="5"/>
  <c r="X31" i="5" l="1"/>
  <c r="X12" i="5"/>
  <c r="X29" i="5"/>
  <c r="Q30" i="5"/>
  <c r="Q9" i="5"/>
  <c r="Q29" i="5"/>
  <c r="Q11" i="5"/>
  <c r="Q31" i="5"/>
  <c r="Q24" i="5"/>
  <c r="X10" i="5"/>
  <c r="X13" i="5"/>
  <c r="Q23" i="5"/>
  <c r="Q32" i="5"/>
  <c r="Q16" i="5"/>
  <c r="X15" i="5"/>
  <c r="Q12" i="5"/>
  <c r="Q25" i="5"/>
  <c r="Q18" i="5"/>
  <c r="Q10" i="5"/>
  <c r="Q22" i="5"/>
  <c r="X11" i="5"/>
  <c r="Q21" i="5"/>
  <c r="Q19" i="5"/>
  <c r="X18" i="5"/>
  <c r="Q13" i="5"/>
  <c r="Q15" i="5"/>
  <c r="X16" i="5"/>
  <c r="Q14" i="5"/>
  <c r="J34" i="5"/>
  <c r="X34" i="5" l="1"/>
  <c r="Q34" i="5"/>
</calcChain>
</file>

<file path=xl/sharedStrings.xml><?xml version="1.0" encoding="utf-8"?>
<sst xmlns="http://schemas.openxmlformats.org/spreadsheetml/2006/main" count="135" uniqueCount="42">
  <si>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</si>
  <si>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</si>
  <si>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</si>
  <si>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</si>
  <si>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</si>
  <si>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</si>
  <si>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</si>
  <si>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</si>
  <si>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</si>
  <si>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</si>
  <si>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</si>
  <si>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</si>
  <si>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</si>
  <si>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</si>
  <si>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</si>
  <si>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</si>
  <si>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</si>
  <si>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</si>
  <si>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</si>
  <si>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</si>
  <si>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LOTE 1: Imagen: Ficción</t>
  </si>
  <si>
    <t>LOTE 2: Imagen: entretenimiento</t>
  </si>
  <si>
    <t>LOTE 3: Imagen: VFX, animación y videojuegos</t>
  </si>
  <si>
    <t>LOTE 4: Sonido</t>
  </si>
  <si>
    <t>LOTE 5: Producción y medio: tecnología</t>
  </si>
  <si>
    <t>LOTE 6: Producción y medios: producción y eventos</t>
  </si>
  <si>
    <t>LOTE 7: Negocio audiovisual: áreas funcionales de la empresa audiovisual</t>
  </si>
  <si>
    <t>LOTE 8: Negocio audiovisual: modelos de negocio y financiación</t>
  </si>
  <si>
    <t>PROPUESTA DE ADJUDICACIÓN DEL EXPEDIENTE S-08108-2023</t>
  </si>
  <si>
    <t>"Proyecto HAZ-Docencia para la formación continua"</t>
  </si>
  <si>
    <t>MAINJOBS INTERNACIONAL EDUCATIVA Y TECNOLÓGICA, S.A.</t>
  </si>
  <si>
    <t>TELEFONICA EDUCACION DIGITAL, SLU</t>
  </si>
  <si>
    <t>UTE ASPASIA - VIRENSIS</t>
  </si>
  <si>
    <t>FEMXA FORMACION SL</t>
  </si>
  <si>
    <t>INICIATIVAS ORGANIZATIVAS DE EMPRESA, S.L.</t>
  </si>
  <si>
    <t xml:space="preserve">DICAMPUS, S.L.   </t>
  </si>
  <si>
    <t>Alternativa 2: oferta conjunta "FEMXA FORMACIÓN" por los lotes 7 Y 8 (1,15% de descuento)</t>
  </si>
  <si>
    <t>Alternativa 2: oferta conjunta "UTE ASPASIA-VIRENSIS" por los  lotes 1,2,3 Y 4 (11,88/4,20/14,89/11,88% de decuento)</t>
  </si>
  <si>
    <t>Madrid, a 08 de Junio de 2023</t>
  </si>
  <si>
    <t>Ahorro de la licitación</t>
  </si>
  <si>
    <r>
      <t>Importe Oferta</t>
    </r>
    <r>
      <rPr>
        <b/>
        <i/>
        <sz val="11"/>
        <rFont val="Tahoma"/>
        <family val="2"/>
      </rPr>
      <t xml:space="preserve"> </t>
    </r>
  </si>
  <si>
    <t>No supera el 50% de la puntuación técnica para pasar a la segunda fase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</si>
</sst>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3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b/>
      <i/>
      <sz val="11"/>
      <name val="Tahoma"/>
      <family val="2"/>
    </font>
    <font>
      <sz val="12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04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center" vertical="center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Fill="1" applyBorder="1" applyAlignment="1">
      <alignment horizontal="center" vertical="center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9" xfId="0" applyNumberFormat="1" applyFont="1" applyFill="1" applyBorder="1" applyAlignment="1">
      <alignment horizontal="center" vertical="center"/>
    </xf>
    <xf numFmtId="4" fontId="6" fillId="0" borderId="20" xfId="0" applyNumberFormat="1" applyFont="1" applyFill="1" applyBorder="1" applyAlignment="1">
      <alignment horizontal="center" vertical="center"/>
    </xf>
    <xf numFmtId="166" fontId="6" fillId="0" borderId="18" xfId="0" applyNumberFormat="1" applyFont="1" applyFill="1" applyBorder="1" applyAlignment="1">
      <alignment horizontal="right" vertical="center" indent="1"/>
    </xf>
    <xf numFmtId="4" fontId="6" fillId="0" borderId="19" xfId="0" applyNumberFormat="1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2" xfId="0" applyFont="1" applyFill="1" applyBorder="1"/>
    <xf numFmtId="4" fontId="6" fillId="4" borderId="16" xfId="0" applyNumberFormat="1" applyFont="1" applyFill="1" applyBorder="1" applyAlignment="1">
      <alignment horizontal="right" vertical="center" indent="1"/>
    </xf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6" fillId="0" borderId="25" xfId="0" applyNumberFormat="1" applyFont="1" applyFill="1" applyBorder="1" applyAlignment="1">
      <alignment horizontal="left" vertical="top" wrapText="1"/>
    </xf>
    <xf numFmtId="166" fontId="6" fillId="4" borderId="12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right" vertical="center" indent="1"/>
    </xf>
    <xf numFmtId="166" fontId="6" fillId="4" borderId="16" xfId="0" applyNumberFormat="1" applyFont="1" applyFill="1" applyBorder="1" applyAlignment="1">
      <alignment horizontal="right" vertical="center" indent="1"/>
    </xf>
    <xf numFmtId="166" fontId="6" fillId="4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9" fontId="5" fillId="5" borderId="11" xfId="3" applyFont="1" applyFill="1" applyBorder="1" applyAlignment="1">
      <alignment horizontal="center" vertical="center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0" fontId="5" fillId="5" borderId="12" xfId="0" applyNumberFormat="1" applyFont="1" applyFill="1" applyBorder="1" applyAlignment="1">
      <alignment horizontal="center" vertical="center"/>
    </xf>
    <xf numFmtId="164" fontId="5" fillId="5" borderId="13" xfId="2" applyFont="1" applyFill="1" applyBorder="1" applyAlignment="1">
      <alignment horizontal="center" vertical="center"/>
    </xf>
    <xf numFmtId="9" fontId="5" fillId="5" borderId="7" xfId="3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10" fontId="5" fillId="5" borderId="2" xfId="0" applyNumberFormat="1" applyFont="1" applyFill="1" applyBorder="1" applyAlignment="1">
      <alignment horizontal="center" vertical="center"/>
    </xf>
    <xf numFmtId="164" fontId="5" fillId="5" borderId="14" xfId="2" applyFont="1" applyFill="1" applyBorder="1" applyAlignment="1">
      <alignment horizontal="center" vertical="center"/>
    </xf>
    <xf numFmtId="10" fontId="5" fillId="5" borderId="16" xfId="0" applyNumberFormat="1" applyFont="1" applyFill="1" applyBorder="1" applyAlignment="1">
      <alignment horizontal="center" vertical="center"/>
    </xf>
    <xf numFmtId="164" fontId="5" fillId="5" borderId="17" xfId="2" applyFont="1" applyFill="1" applyBorder="1" applyAlignment="1">
      <alignment horizontal="center" vertical="center"/>
    </xf>
    <xf numFmtId="4" fontId="6" fillId="4" borderId="19" xfId="0" applyNumberFormat="1" applyFont="1" applyFill="1" applyBorder="1" applyAlignment="1">
      <alignment horizontal="right" vertical="center" indent="1"/>
    </xf>
    <xf numFmtId="165" fontId="5" fillId="0" borderId="18" xfId="2" applyNumberFormat="1" applyFont="1" applyFill="1" applyBorder="1" applyAlignment="1">
      <alignment horizontal="center" vertical="center"/>
    </xf>
    <xf numFmtId="10" fontId="5" fillId="0" borderId="19" xfId="0" applyNumberFormat="1" applyFont="1" applyFill="1" applyBorder="1" applyAlignment="1">
      <alignment horizontal="center" vertical="center"/>
    </xf>
    <xf numFmtId="164" fontId="5" fillId="0" borderId="20" xfId="2" applyFont="1" applyFill="1" applyBorder="1" applyAlignment="1">
      <alignment horizontal="center" vertical="center"/>
    </xf>
    <xf numFmtId="9" fontId="5" fillId="0" borderId="18" xfId="3" applyFont="1" applyFill="1" applyBorder="1" applyAlignment="1">
      <alignment horizontal="center" vertical="center"/>
    </xf>
    <xf numFmtId="166" fontId="6" fillId="4" borderId="19" xfId="0" applyNumberFormat="1" applyFont="1" applyFill="1" applyBorder="1" applyAlignment="1">
      <alignment horizontal="right" vertical="center" indent="1"/>
    </xf>
    <xf numFmtId="4" fontId="9" fillId="4" borderId="19" xfId="0" applyNumberFormat="1" applyFont="1" applyFill="1" applyBorder="1" applyAlignment="1">
      <alignment horizontal="right" vertical="center" indent="1"/>
    </xf>
    <xf numFmtId="165" fontId="5" fillId="0" borderId="19" xfId="2" applyNumberFormat="1" applyFont="1" applyFill="1" applyBorder="1" applyAlignment="1">
      <alignment horizontal="center" vertical="center"/>
    </xf>
    <xf numFmtId="166" fontId="6" fillId="4" borderId="11" xfId="0" applyNumberFormat="1" applyFont="1" applyFill="1" applyBorder="1" applyAlignment="1">
      <alignment horizontal="right" vertical="center" indent="1"/>
    </xf>
    <xf numFmtId="0" fontId="5" fillId="0" borderId="11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4" fontId="9" fillId="0" borderId="16" xfId="0" applyNumberFormat="1" applyFont="1" applyFill="1" applyBorder="1" applyAlignment="1">
      <alignment horizontal="right" vertical="center" indent="1"/>
    </xf>
    <xf numFmtId="4" fontId="6" fillId="0" borderId="34" xfId="0" applyNumberFormat="1" applyFont="1" applyFill="1" applyBorder="1" applyAlignment="1">
      <alignment horizontal="right" vertical="center" indent="1"/>
    </xf>
    <xf numFmtId="4" fontId="6" fillId="4" borderId="38" xfId="0" applyNumberFormat="1" applyFont="1" applyFill="1" applyBorder="1" applyAlignment="1">
      <alignment horizontal="right" vertical="center" indent="1"/>
    </xf>
    <xf numFmtId="4" fontId="6" fillId="4" borderId="13" xfId="0" applyNumberFormat="1" applyFont="1" applyFill="1" applyBorder="1" applyAlignment="1">
      <alignment horizontal="right" vertical="center" indent="1"/>
    </xf>
    <xf numFmtId="166" fontId="6" fillId="0" borderId="38" xfId="0" applyNumberFormat="1" applyFont="1" applyFill="1" applyBorder="1" applyAlignment="1">
      <alignment horizontal="center" vertical="center"/>
    </xf>
    <xf numFmtId="166" fontId="6" fillId="0" borderId="34" xfId="0" applyNumberFormat="1" applyFont="1" applyFill="1" applyBorder="1" applyAlignment="1">
      <alignment horizontal="center" vertical="center"/>
    </xf>
    <xf numFmtId="165" fontId="5" fillId="0" borderId="39" xfId="2" applyNumberFormat="1" applyFont="1" applyFill="1" applyBorder="1" applyAlignment="1">
      <alignment horizontal="center" vertical="center"/>
    </xf>
    <xf numFmtId="165" fontId="5" fillId="0" borderId="40" xfId="2" applyNumberFormat="1" applyFont="1" applyFill="1" applyBorder="1" applyAlignment="1">
      <alignment horizontal="center" vertical="center"/>
    </xf>
    <xf numFmtId="165" fontId="5" fillId="0" borderId="41" xfId="2" applyNumberFormat="1" applyFont="1" applyFill="1" applyBorder="1" applyAlignment="1">
      <alignment horizontal="center" vertical="center"/>
    </xf>
    <xf numFmtId="4" fontId="6" fillId="0" borderId="42" xfId="0" applyNumberFormat="1" applyFont="1" applyFill="1" applyBorder="1" applyAlignment="1">
      <alignment horizontal="center" vertical="center"/>
    </xf>
    <xf numFmtId="4" fontId="6" fillId="0" borderId="43" xfId="0" applyNumberFormat="1" applyFont="1" applyFill="1" applyBorder="1" applyAlignment="1">
      <alignment horizontal="center" vertical="center"/>
    </xf>
    <xf numFmtId="4" fontId="6" fillId="0" borderId="44" xfId="0" applyNumberFormat="1" applyFont="1" applyFill="1" applyBorder="1" applyAlignment="1">
      <alignment horizontal="center" vertical="center"/>
    </xf>
    <xf numFmtId="166" fontId="6" fillId="0" borderId="30" xfId="0" applyNumberFormat="1" applyFont="1" applyFill="1" applyBorder="1" applyAlignment="1">
      <alignment horizontal="right" vertical="center" indent="1"/>
    </xf>
    <xf numFmtId="4" fontId="6" fillId="0" borderId="31" xfId="0" applyNumberFormat="1" applyFont="1" applyFill="1" applyBorder="1" applyAlignment="1">
      <alignment horizontal="right" vertical="center" indent="1"/>
    </xf>
    <xf numFmtId="4" fontId="6" fillId="0" borderId="32" xfId="0" applyNumberFormat="1" applyFont="1" applyFill="1" applyBorder="1" applyAlignment="1">
      <alignment horizontal="right" vertical="center" indent="1"/>
    </xf>
    <xf numFmtId="166" fontId="6" fillId="4" borderId="33" xfId="0" applyNumberFormat="1" applyFont="1" applyFill="1" applyBorder="1" applyAlignment="1">
      <alignment horizontal="right" vertical="center" indent="1"/>
    </xf>
    <xf numFmtId="4" fontId="6" fillId="4" borderId="34" xfId="0" applyNumberFormat="1" applyFont="1" applyFill="1" applyBorder="1" applyAlignment="1">
      <alignment horizontal="right" vertical="center" indent="1"/>
    </xf>
    <xf numFmtId="4" fontId="6" fillId="4" borderId="35" xfId="0" applyNumberFormat="1" applyFont="1" applyFill="1" applyBorder="1" applyAlignment="1">
      <alignment horizontal="right" vertical="center" indent="1"/>
    </xf>
    <xf numFmtId="166" fontId="6" fillId="5" borderId="7" xfId="0" applyNumberFormat="1" applyFont="1" applyFill="1" applyBorder="1" applyAlignment="1">
      <alignment horizontal="right" vertical="center" indent="1"/>
    </xf>
    <xf numFmtId="10" fontId="5" fillId="0" borderId="34" xfId="0" applyNumberFormat="1" applyFont="1" applyFill="1" applyBorder="1" applyAlignment="1">
      <alignment horizontal="center" vertical="center"/>
    </xf>
    <xf numFmtId="164" fontId="5" fillId="0" borderId="35" xfId="2" applyFont="1" applyFill="1" applyBorder="1" applyAlignment="1">
      <alignment horizontal="center" vertical="center"/>
    </xf>
    <xf numFmtId="9" fontId="5" fillId="0" borderId="33" xfId="3" applyFont="1" applyFill="1" applyBorder="1" applyAlignment="1">
      <alignment horizontal="center" vertical="center"/>
    </xf>
    <xf numFmtId="166" fontId="6" fillId="0" borderId="34" xfId="0" applyNumberFormat="1" applyFont="1" applyFill="1" applyBorder="1" applyAlignment="1">
      <alignment horizontal="right" vertical="center" indent="1"/>
    </xf>
    <xf numFmtId="0" fontId="1" fillId="0" borderId="34" xfId="0" applyFont="1" applyFill="1" applyBorder="1"/>
    <xf numFmtId="166" fontId="6" fillId="5" borderId="11" xfId="0" applyNumberFormat="1" applyFont="1" applyFill="1" applyBorder="1" applyAlignment="1">
      <alignment horizontal="right" vertical="center" indent="1"/>
    </xf>
    <xf numFmtId="4" fontId="6" fillId="5" borderId="13" xfId="0" applyNumberFormat="1" applyFont="1" applyFill="1" applyBorder="1" applyAlignment="1">
      <alignment horizontal="right" vertical="center" indent="1"/>
    </xf>
    <xf numFmtId="4" fontId="6" fillId="5" borderId="38" xfId="0" applyNumberFormat="1" applyFont="1" applyFill="1" applyBorder="1" applyAlignment="1">
      <alignment horizontal="right" vertical="center" indent="1"/>
    </xf>
    <xf numFmtId="4" fontId="6" fillId="5" borderId="14" xfId="0" applyNumberFormat="1" applyFont="1" applyFill="1" applyBorder="1" applyAlignment="1">
      <alignment horizontal="right" vertical="center" indent="1"/>
    </xf>
    <xf numFmtId="4" fontId="6" fillId="4" borderId="14" xfId="0" applyNumberFormat="1" applyFont="1" applyFill="1" applyBorder="1" applyAlignment="1">
      <alignment horizontal="right" vertical="center" indent="1"/>
    </xf>
    <xf numFmtId="0" fontId="9" fillId="0" borderId="3" xfId="0" applyNumberFormat="1" applyFont="1" applyFill="1" applyBorder="1" applyAlignment="1">
      <alignment horizontal="right" vertical="center" wrapText="1"/>
    </xf>
    <xf numFmtId="166" fontId="17" fillId="0" borderId="3" xfId="0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 wrapText="1"/>
    </xf>
    <xf numFmtId="4" fontId="6" fillId="0" borderId="47" xfId="0" applyNumberFormat="1" applyFont="1" applyFill="1" applyBorder="1" applyAlignment="1">
      <alignment horizontal="center" vertical="center"/>
    </xf>
    <xf numFmtId="4" fontId="6" fillId="5" borderId="42" xfId="0" applyNumberFormat="1" applyFont="1" applyFill="1" applyBorder="1" applyAlignment="1">
      <alignment horizontal="right" vertical="center" indent="1"/>
    </xf>
    <xf numFmtId="4" fontId="6" fillId="5" borderId="43" xfId="0" applyNumberFormat="1" applyFont="1" applyFill="1" applyBorder="1" applyAlignment="1">
      <alignment horizontal="right" vertical="center" indent="1"/>
    </xf>
    <xf numFmtId="4" fontId="6" fillId="4" borderId="43" xfId="0" applyNumberFormat="1" applyFont="1" applyFill="1" applyBorder="1" applyAlignment="1">
      <alignment horizontal="right" vertical="center" indent="1"/>
    </xf>
    <xf numFmtId="166" fontId="6" fillId="0" borderId="19" xfId="0" applyNumberFormat="1" applyFont="1" applyFill="1" applyBorder="1" applyAlignment="1">
      <alignment horizontal="right" vertical="center" indent="1"/>
    </xf>
    <xf numFmtId="4" fontId="9" fillId="0" borderId="19" xfId="0" applyNumberFormat="1" applyFont="1" applyFill="1" applyBorder="1" applyAlignment="1">
      <alignment horizontal="right" vertical="center" indent="1"/>
    </xf>
    <xf numFmtId="164" fontId="5" fillId="0" borderId="42" xfId="2" applyFont="1" applyFill="1" applyBorder="1" applyAlignment="1">
      <alignment horizontal="center" vertical="center"/>
    </xf>
    <xf numFmtId="164" fontId="5" fillId="0" borderId="43" xfId="2" applyFont="1" applyFill="1" applyBorder="1" applyAlignment="1">
      <alignment horizontal="center" vertical="center"/>
    </xf>
    <xf numFmtId="164" fontId="5" fillId="0" borderId="47" xfId="2" applyFont="1" applyFill="1" applyBorder="1" applyAlignment="1">
      <alignment horizontal="center" vertical="center"/>
    </xf>
    <xf numFmtId="10" fontId="5" fillId="4" borderId="11" xfId="3" applyNumberFormat="1" applyFont="1" applyFill="1" applyBorder="1" applyAlignment="1">
      <alignment horizontal="center" vertical="center"/>
    </xf>
    <xf numFmtId="10" fontId="5" fillId="4" borderId="7" xfId="3" applyNumberFormat="1" applyFont="1" applyFill="1" applyBorder="1" applyAlignment="1">
      <alignment horizontal="center" vertical="center"/>
    </xf>
    <xf numFmtId="4" fontId="9" fillId="5" borderId="12" xfId="0" applyNumberFormat="1" applyFont="1" applyFill="1" applyBorder="1" applyAlignment="1">
      <alignment horizontal="right" vertical="center" indent="1"/>
    </xf>
    <xf numFmtId="4" fontId="9" fillId="5" borderId="43" xfId="0" applyNumberFormat="1" applyFont="1" applyFill="1" applyBorder="1" applyAlignment="1">
      <alignment horizontal="right" vertical="center" indent="1"/>
    </xf>
    <xf numFmtId="4" fontId="9" fillId="4" borderId="47" xfId="0" applyNumberFormat="1" applyFont="1" applyFill="1" applyBorder="1" applyAlignment="1">
      <alignment horizontal="right" vertical="center" indent="1"/>
    </xf>
    <xf numFmtId="0" fontId="1" fillId="5" borderId="11" xfId="0" applyFont="1" applyFill="1" applyBorder="1"/>
    <xf numFmtId="165" fontId="5" fillId="5" borderId="7" xfId="2" applyNumberFormat="1" applyFont="1" applyFill="1" applyBorder="1" applyAlignment="1">
      <alignment horizontal="center" vertical="center"/>
    </xf>
    <xf numFmtId="165" fontId="5" fillId="5" borderId="15" xfId="2" applyNumberFormat="1" applyFont="1" applyFill="1" applyBorder="1" applyAlignment="1">
      <alignment horizontal="center" vertical="center"/>
    </xf>
    <xf numFmtId="164" fontId="5" fillId="0" borderId="44" xfId="2" applyFont="1" applyFill="1" applyBorder="1" applyAlignment="1">
      <alignment horizontal="center" vertical="center"/>
    </xf>
    <xf numFmtId="164" fontId="20" fillId="0" borderId="26" xfId="2" applyFont="1" applyFill="1" applyBorder="1" applyAlignment="1">
      <alignment horizontal="center" vertical="center"/>
    </xf>
    <xf numFmtId="10" fontId="5" fillId="4" borderId="18" xfId="3" applyNumberFormat="1" applyFont="1" applyFill="1" applyBorder="1" applyAlignment="1">
      <alignment horizontal="center" vertical="center"/>
    </xf>
    <xf numFmtId="10" fontId="5" fillId="4" borderId="15" xfId="3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4" fontId="19" fillId="0" borderId="27" xfId="0" applyNumberFormat="1" applyFont="1" applyFill="1" applyBorder="1" applyAlignment="1">
      <alignment horizontal="center" vertical="center"/>
    </xf>
    <xf numFmtId="4" fontId="19" fillId="0" borderId="28" xfId="0" applyNumberFormat="1" applyFont="1" applyFill="1" applyBorder="1" applyAlignment="1">
      <alignment horizontal="center" vertical="center"/>
    </xf>
    <xf numFmtId="4" fontId="19" fillId="0" borderId="29" xfId="0" applyNumberFormat="1" applyFont="1" applyFill="1" applyBorder="1" applyAlignment="1">
      <alignment horizontal="center" vertical="center"/>
    </xf>
    <xf numFmtId="4" fontId="19" fillId="4" borderId="28" xfId="0" applyNumberFormat="1" applyFont="1" applyFill="1" applyBorder="1" applyAlignment="1">
      <alignment horizontal="center" vertical="center"/>
    </xf>
    <xf numFmtId="4" fontId="19" fillId="4" borderId="27" xfId="0" applyNumberFormat="1" applyFont="1" applyFill="1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52" xfId="0" applyFont="1" applyFill="1" applyBorder="1" applyAlignment="1">
      <alignment horizontal="center" vertical="center" wrapText="1"/>
    </xf>
    <xf numFmtId="166" fontId="6" fillId="0" borderId="44" xfId="0" applyNumberFormat="1" applyFont="1" applyFill="1" applyBorder="1" applyAlignment="1">
      <alignment horizontal="center" vertical="center"/>
    </xf>
    <xf numFmtId="166" fontId="6" fillId="0" borderId="49" xfId="0" applyNumberFormat="1" applyFont="1" applyFill="1" applyBorder="1" applyAlignment="1">
      <alignment horizontal="center" vertical="center"/>
    </xf>
    <xf numFmtId="166" fontId="6" fillId="0" borderId="41" xfId="0" applyNumberFormat="1" applyFont="1" applyFill="1" applyBorder="1" applyAlignment="1">
      <alignment horizontal="center" vertical="center"/>
    </xf>
    <xf numFmtId="166" fontId="6" fillId="0" borderId="47" xfId="0" applyNumberFormat="1" applyFont="1" applyFill="1" applyBorder="1" applyAlignment="1">
      <alignment horizontal="center" vertical="center"/>
    </xf>
    <xf numFmtId="166" fontId="6" fillId="0" borderId="21" xfId="0" applyNumberFormat="1" applyFont="1" applyFill="1" applyBorder="1" applyAlignment="1">
      <alignment horizontal="center" vertical="center"/>
    </xf>
    <xf numFmtId="166" fontId="6" fillId="0" borderId="51" xfId="0" applyNumberFormat="1" applyFont="1" applyFill="1" applyBorder="1" applyAlignment="1">
      <alignment horizontal="center" vertical="center"/>
    </xf>
    <xf numFmtId="9" fontId="5" fillId="0" borderId="48" xfId="3" applyFont="1" applyFill="1" applyBorder="1" applyAlignment="1">
      <alignment horizontal="center" vertical="center"/>
    </xf>
    <xf numFmtId="9" fontId="5" fillId="0" borderId="49" xfId="3" applyFont="1" applyFill="1" applyBorder="1" applyAlignment="1">
      <alignment horizontal="center" vertical="center"/>
    </xf>
    <xf numFmtId="9" fontId="5" fillId="0" borderId="41" xfId="3" applyFont="1" applyFill="1" applyBorder="1" applyAlignment="1">
      <alignment horizontal="center" vertical="center"/>
    </xf>
    <xf numFmtId="9" fontId="5" fillId="0" borderId="22" xfId="3" applyFont="1" applyFill="1" applyBorder="1" applyAlignment="1">
      <alignment horizontal="center" vertical="center"/>
    </xf>
    <xf numFmtId="9" fontId="5" fillId="0" borderId="21" xfId="3" applyFont="1" applyFill="1" applyBorder="1" applyAlignment="1">
      <alignment horizontal="center" vertical="center"/>
    </xf>
    <xf numFmtId="9" fontId="5" fillId="0" borderId="51" xfId="3" applyFont="1" applyFill="1" applyBorder="1" applyAlignment="1">
      <alignment horizontal="center" vertical="center"/>
    </xf>
    <xf numFmtId="166" fontId="6" fillId="0" borderId="36" xfId="0" applyNumberFormat="1" applyFont="1" applyFill="1" applyBorder="1" applyAlignment="1">
      <alignment horizontal="center" vertical="center"/>
    </xf>
    <xf numFmtId="166" fontId="6" fillId="0" borderId="45" xfId="0" applyNumberFormat="1" applyFont="1" applyFill="1" applyBorder="1" applyAlignment="1">
      <alignment horizontal="center" vertical="center"/>
    </xf>
    <xf numFmtId="166" fontId="6" fillId="0" borderId="39" xfId="0" applyNumberFormat="1" applyFont="1" applyFill="1" applyBorder="1" applyAlignment="1">
      <alignment horizontal="center" vertical="center"/>
    </xf>
    <xf numFmtId="9" fontId="5" fillId="0" borderId="36" xfId="3" applyFont="1" applyFill="1" applyBorder="1" applyAlignment="1">
      <alignment horizontal="center" vertical="center"/>
    </xf>
    <xf numFmtId="9" fontId="5" fillId="0" borderId="45" xfId="3" applyFont="1" applyFill="1" applyBorder="1" applyAlignment="1">
      <alignment horizontal="center" vertical="center"/>
    </xf>
    <xf numFmtId="9" fontId="5" fillId="0" borderId="39" xfId="3" applyFont="1" applyFill="1" applyBorder="1" applyAlignment="1">
      <alignment horizontal="center" vertical="center"/>
    </xf>
    <xf numFmtId="166" fontId="6" fillId="0" borderId="37" xfId="0" applyNumberFormat="1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166" fontId="6" fillId="0" borderId="22" xfId="0" applyNumberFormat="1" applyFont="1" applyFill="1" applyBorder="1" applyAlignment="1">
      <alignment horizontal="center" vertical="center"/>
    </xf>
    <xf numFmtId="166" fontId="6" fillId="0" borderId="46" xfId="0" applyNumberFormat="1" applyFont="1" applyFill="1" applyBorder="1" applyAlignment="1">
      <alignment horizontal="center" vertical="center"/>
    </xf>
    <xf numFmtId="166" fontId="6" fillId="5" borderId="48" xfId="0" applyNumberFormat="1" applyFont="1" applyFill="1" applyBorder="1" applyAlignment="1">
      <alignment horizontal="center" vertical="center"/>
    </xf>
    <xf numFmtId="166" fontId="6" fillId="5" borderId="49" xfId="0" applyNumberFormat="1" applyFont="1" applyFill="1" applyBorder="1" applyAlignment="1">
      <alignment horizontal="center" vertical="center"/>
    </xf>
    <xf numFmtId="166" fontId="6" fillId="5" borderId="50" xfId="0" applyNumberFormat="1" applyFont="1" applyFill="1" applyBorder="1" applyAlignment="1">
      <alignment horizontal="center" vertical="center"/>
    </xf>
    <xf numFmtId="166" fontId="6" fillId="5" borderId="22" xfId="0" applyNumberFormat="1" applyFont="1" applyFill="1" applyBorder="1" applyAlignment="1">
      <alignment horizontal="center" vertical="center"/>
    </xf>
    <xf numFmtId="166" fontId="6" fillId="5" borderId="21" xfId="0" applyNumberFormat="1" applyFont="1" applyFill="1" applyBorder="1" applyAlignment="1">
      <alignment horizontal="center" vertical="center"/>
    </xf>
    <xf numFmtId="166" fontId="6" fillId="5" borderId="46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left" vertical="center"/>
    </xf>
    <xf numFmtId="165" fontId="18" fillId="0" borderId="23" xfId="2" applyNumberFormat="1" applyFont="1" applyFill="1" applyBorder="1" applyAlignment="1">
      <alignment horizontal="left" vertical="center"/>
    </xf>
    <xf numFmtId="165" fontId="18" fillId="0" borderId="24" xfId="2" applyNumberFormat="1" applyFont="1" applyFill="1" applyBorder="1" applyAlignment="1">
      <alignment horizontal="left" vertical="center"/>
    </xf>
    <xf numFmtId="9" fontId="18" fillId="0" borderId="4" xfId="3" applyFont="1" applyFill="1" applyBorder="1" applyAlignment="1">
      <alignment horizontal="left" vertical="center"/>
    </xf>
    <xf numFmtId="9" fontId="18" fillId="0" borderId="23" xfId="3" applyFont="1" applyFill="1" applyBorder="1" applyAlignment="1">
      <alignment horizontal="left" vertical="center"/>
    </xf>
    <xf numFmtId="9" fontId="18" fillId="0" borderId="24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166" fontId="22" fillId="3" borderId="22" xfId="0" applyNumberFormat="1" applyFont="1" applyFill="1" applyBorder="1" applyAlignment="1">
      <alignment horizontal="center" vertical="center" wrapText="1"/>
    </xf>
    <xf numFmtId="166" fontId="22" fillId="3" borderId="21" xfId="0" applyNumberFormat="1" applyFont="1" applyFill="1" applyBorder="1" applyAlignment="1">
      <alignment horizontal="center" vertical="center" wrapText="1"/>
    </xf>
    <xf numFmtId="166" fontId="22" fillId="3" borderId="46" xfId="0" applyNumberFormat="1" applyFont="1" applyFill="1" applyBorder="1" applyAlignment="1">
      <alignment horizontal="center" vertical="center" wrapText="1"/>
    </xf>
    <xf numFmtId="166" fontId="22" fillId="3" borderId="36" xfId="0" applyNumberFormat="1" applyFont="1" applyFill="1" applyBorder="1" applyAlignment="1">
      <alignment horizontal="center" vertical="center" wrapText="1"/>
    </xf>
    <xf numFmtId="166" fontId="22" fillId="3" borderId="45" xfId="0" applyNumberFormat="1" applyFont="1" applyFill="1" applyBorder="1" applyAlignment="1">
      <alignment horizontal="center" vertical="center" wrapText="1"/>
    </xf>
    <xf numFmtId="166" fontId="22" fillId="3" borderId="37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Fill="1" applyBorder="1"/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13609</xdr:rowOff>
    </xdr:from>
    <xdr:to>
      <xdr:col>5</xdr:col>
      <xdr:colOff>1159838</xdr:colOff>
      <xdr:row>1</xdr:row>
      <xdr:rowOff>545239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91452D5-B1AA-454E-A728-F9FB40A188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3609"/>
          <a:ext cx="10058400" cy="7235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13609</xdr:rowOff>
    </xdr:from>
    <xdr:to>
      <xdr:col>7</xdr:col>
      <xdr:colOff>115860</xdr:colOff>
      <xdr:row>1</xdr:row>
      <xdr:rowOff>543849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D2F710-D014-44F4-B4CB-BA1D6A93B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29" y="16330"/>
          <a:ext cx="10052105" cy="718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40"/>
  <sheetViews>
    <sheetView showGridLines="0" showZeros="0" topLeftCell="A7" zoomScale="55" zoomScaleNormal="55" workbookViewId="0">
      <selection activeCell="E9" sqref="E9:J11"/>
    </sheetView>
  </sheetViews>
  <sheetFormatPr baseColWidth="10" defaultColWidth="11.42578125" defaultRowHeight="15" x14ac:dyDescent="0.2"/>
  <cols>
    <col min="1" max="1" width="30.42578125" style="9" customWidth="1"/>
    <col min="2" max="2" width="35.5703125" style="10" bestFit="1" customWidth="1"/>
    <col min="3" max="3" width="25.140625" style="10" customWidth="1"/>
    <col min="4" max="4" width="17" style="10" customWidth="1"/>
    <col min="5" max="5" width="18.7109375" style="10" bestFit="1" customWidth="1"/>
    <col min="6" max="11" width="16.7109375" style="10" customWidth="1"/>
    <col min="12" max="12" width="18.7109375" style="10" bestFit="1" customWidth="1"/>
    <col min="13" max="18" width="16.7109375" style="10" customWidth="1"/>
    <col min="19" max="19" width="18.42578125" style="10" bestFit="1" customWidth="1"/>
    <col min="20" max="24" width="16.7109375" style="10" customWidth="1"/>
    <col min="25" max="16384" width="11.42578125" style="10"/>
  </cols>
  <sheetData>
    <row r="1" spans="1:28" x14ac:dyDescent="0.2">
      <c r="AA1" s="12" t="s">
        <v>7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19</v>
      </c>
      <c r="AB2" s="14">
        <v>50</v>
      </c>
    </row>
    <row r="3" spans="1:28" s="3" customFormat="1" ht="22.5" customHeight="1" x14ac:dyDescent="0.15">
      <c r="A3" s="193" t="s">
        <v>28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AA3" s="36" t="s">
        <v>9</v>
      </c>
    </row>
    <row r="4" spans="1:28" s="3" customFormat="1" ht="22.5" customHeight="1" x14ac:dyDescent="0.15">
      <c r="A4" s="193" t="s">
        <v>29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  <c r="R4" s="193"/>
      <c r="S4" s="193"/>
      <c r="T4" s="193"/>
      <c r="U4" s="193"/>
      <c r="V4" s="193"/>
      <c r="W4" s="193"/>
      <c r="X4" s="193"/>
    </row>
    <row r="5" spans="1:28" s="3" customFormat="1" ht="24.6" customHeight="1" x14ac:dyDescent="0.15">
      <c r="A5" s="193" t="s">
        <v>3</v>
      </c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193"/>
      <c r="T5" s="193"/>
      <c r="U5" s="193"/>
      <c r="V5" s="193"/>
      <c r="W5" s="193"/>
      <c r="X5" s="193"/>
    </row>
    <row r="6" spans="1:28" s="3" customFormat="1" ht="24.6" customHeight="1" thickBot="1" x14ac:dyDescent="0.2">
      <c r="A6" s="31"/>
      <c r="B6" s="31"/>
      <c r="C6" s="31"/>
      <c r="D6" s="31"/>
      <c r="E6" s="31"/>
      <c r="F6" s="31"/>
      <c r="G6" s="31"/>
      <c r="H6" s="4"/>
    </row>
    <row r="7" spans="1:28" s="3" customFormat="1" ht="24.75" customHeight="1" thickBot="1" x14ac:dyDescent="0.3">
      <c r="A7" s="2"/>
      <c r="B7" s="6"/>
      <c r="C7" s="7"/>
      <c r="D7" s="7"/>
      <c r="E7" s="187" t="s">
        <v>15</v>
      </c>
      <c r="F7" s="188"/>
      <c r="G7" s="188"/>
      <c r="H7" s="188"/>
      <c r="I7" s="188"/>
      <c r="J7" s="189"/>
      <c r="K7" s="190" t="s">
        <v>36</v>
      </c>
      <c r="L7" s="191"/>
      <c r="M7" s="191"/>
      <c r="N7" s="191"/>
      <c r="O7" s="191"/>
      <c r="P7" s="191"/>
      <c r="Q7" s="192"/>
      <c r="R7" s="190" t="s">
        <v>37</v>
      </c>
      <c r="S7" s="191"/>
      <c r="T7" s="191"/>
      <c r="U7" s="191"/>
      <c r="V7" s="191"/>
      <c r="W7" s="191"/>
      <c r="X7" s="192"/>
    </row>
    <row r="8" spans="1:28" s="8" customFormat="1" ht="60.75" thickBot="1" x14ac:dyDescent="0.25">
      <c r="A8" s="15" t="s">
        <v>4</v>
      </c>
      <c r="B8" s="16" t="s">
        <v>5</v>
      </c>
      <c r="C8" s="17" t="s">
        <v>6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6" t="s">
        <v>16</v>
      </c>
      <c r="S8" s="16" t="s">
        <v>18</v>
      </c>
      <c r="T8" s="17" t="s">
        <v>1</v>
      </c>
      <c r="U8" s="17" t="s">
        <v>17</v>
      </c>
      <c r="V8" s="17" t="s">
        <v>10</v>
      </c>
      <c r="W8" s="17" t="s">
        <v>11</v>
      </c>
      <c r="X8" s="18" t="s">
        <v>12</v>
      </c>
    </row>
    <row r="9" spans="1:28" s="3" customFormat="1" ht="35.1" customHeight="1" x14ac:dyDescent="0.15">
      <c r="A9" s="194" t="s">
        <v>20</v>
      </c>
      <c r="B9" s="89" t="s">
        <v>30</v>
      </c>
      <c r="C9" s="19">
        <v>921677.5</v>
      </c>
      <c r="D9" s="20">
        <v>46</v>
      </c>
      <c r="E9" s="88">
        <v>563000</v>
      </c>
      <c r="F9" s="60">
        <f>$AB$2*(2-E9/MIN(E$9:E$11))</f>
        <v>50</v>
      </c>
      <c r="G9" s="60">
        <f>D9+F9</f>
        <v>96</v>
      </c>
      <c r="H9" s="46">
        <v>1</v>
      </c>
      <c r="I9" s="38">
        <f>+$C9/$C$34*H9</f>
        <v>0.11766526975376916</v>
      </c>
      <c r="J9" s="39">
        <f t="shared" ref="J9:J32" si="0">+G9*I9</f>
        <v>11.295865896361839</v>
      </c>
      <c r="K9" s="52"/>
      <c r="L9" s="59">
        <f>+$E9*(1-K9)</f>
        <v>563000</v>
      </c>
      <c r="M9" s="60">
        <f>$AB$2*(2-L9/MIN(L11,L9))</f>
        <v>50</v>
      </c>
      <c r="N9" s="64">
        <f>$D9+M9</f>
        <v>96</v>
      </c>
      <c r="O9" s="37">
        <v>1</v>
      </c>
      <c r="P9" s="38">
        <f t="shared" ref="P9:P15" si="1">+$C9/$C$34*O9</f>
        <v>0.11766526975376916</v>
      </c>
      <c r="Q9" s="39">
        <f>+N9*P9</f>
        <v>11.295865896361839</v>
      </c>
      <c r="R9" s="52"/>
      <c r="S9" s="69">
        <f>+$E9*(1-R9)</f>
        <v>563000</v>
      </c>
      <c r="T9" s="70">
        <f>$AB$2*(2-S9/MIN(S11,S9))</f>
        <v>50</v>
      </c>
      <c r="U9" s="135">
        <f>$D9+T9</f>
        <v>96</v>
      </c>
      <c r="V9" s="37"/>
      <c r="W9" s="38"/>
      <c r="X9" s="39"/>
    </row>
    <row r="10" spans="1:28" s="3" customFormat="1" ht="35.1" customHeight="1" x14ac:dyDescent="0.15">
      <c r="A10" s="195"/>
      <c r="B10" s="90" t="s">
        <v>31</v>
      </c>
      <c r="C10" s="28">
        <v>921677.5</v>
      </c>
      <c r="D10" s="29">
        <v>23</v>
      </c>
      <c r="E10" s="168"/>
      <c r="F10" s="169"/>
      <c r="G10" s="174"/>
      <c r="H10" s="47"/>
      <c r="I10" s="41"/>
      <c r="J10" s="42">
        <f t="shared" si="0"/>
        <v>0</v>
      </c>
      <c r="K10" s="168"/>
      <c r="L10" s="169"/>
      <c r="M10" s="169"/>
      <c r="N10" s="170"/>
      <c r="O10" s="48"/>
      <c r="P10" s="41">
        <f t="shared" si="1"/>
        <v>0</v>
      </c>
      <c r="Q10" s="42">
        <f t="shared" ref="Q10:Q32" si="2">+N10*P10</f>
        <v>0</v>
      </c>
      <c r="R10" s="54"/>
      <c r="S10" s="55">
        <f t="shared" ref="S10:S14" si="3">+$E10*(1-R10)</f>
        <v>0</v>
      </c>
      <c r="T10" s="30"/>
      <c r="U10" s="30"/>
      <c r="V10" s="48"/>
      <c r="W10" s="41">
        <f t="shared" ref="W10:W15" si="4">+$C10/$C$34*V10</f>
        <v>0</v>
      </c>
      <c r="X10" s="42">
        <f t="shared" ref="X10:X32" si="5">+U10*W10</f>
        <v>0</v>
      </c>
    </row>
    <row r="11" spans="1:28" s="3" customFormat="1" ht="35.1" customHeight="1" thickBot="1" x14ac:dyDescent="0.2">
      <c r="A11" s="196"/>
      <c r="B11" s="91" t="s">
        <v>32</v>
      </c>
      <c r="C11" s="32">
        <v>921677.5</v>
      </c>
      <c r="D11" s="33">
        <v>27</v>
      </c>
      <c r="E11" s="34">
        <v>812136.3</v>
      </c>
      <c r="F11" s="35">
        <f>$AB$2*(2-E11/MIN(E$9:E$11))</f>
        <v>27.874218472468915</v>
      </c>
      <c r="G11" s="35">
        <f>D11+F11</f>
        <v>54.874218472468911</v>
      </c>
      <c r="H11" s="47"/>
      <c r="I11" s="41">
        <f>+$C11/$C$34*H11</f>
        <v>0</v>
      </c>
      <c r="J11" s="42">
        <f t="shared" si="0"/>
        <v>0</v>
      </c>
      <c r="K11" s="54"/>
      <c r="L11" s="55">
        <f>+$E11*(1-K11)</f>
        <v>812136.3</v>
      </c>
      <c r="M11" s="30">
        <f>$AB$2*(2-L11/MIN(L$9,L$11))</f>
        <v>27.874218472468915</v>
      </c>
      <c r="N11" s="30">
        <f>$D11+M11</f>
        <v>54.874218472468911</v>
      </c>
      <c r="O11" s="48"/>
      <c r="P11" s="41">
        <f t="shared" si="1"/>
        <v>0</v>
      </c>
      <c r="Q11" s="42">
        <f t="shared" si="2"/>
        <v>0</v>
      </c>
      <c r="R11" s="134">
        <v>0.1188</v>
      </c>
      <c r="S11" s="66">
        <f t="shared" si="3"/>
        <v>715654.50756000006</v>
      </c>
      <c r="T11" s="23">
        <f>$AB$2*(2-S11/MIN(S$9,S$11))</f>
        <v>36.442761317939606</v>
      </c>
      <c r="U11" s="23">
        <f t="shared" ref="U11:U12" si="6">$D11+T11</f>
        <v>63.442761317939606</v>
      </c>
      <c r="V11" s="48">
        <v>1</v>
      </c>
      <c r="W11" s="41">
        <f t="shared" si="4"/>
        <v>0.11766526975376916</v>
      </c>
      <c r="X11" s="42">
        <f t="shared" si="5"/>
        <v>7.4650096243993556</v>
      </c>
    </row>
    <row r="12" spans="1:28" s="3" customFormat="1" ht="35.1" customHeight="1" x14ac:dyDescent="0.15">
      <c r="A12" s="194" t="s">
        <v>21</v>
      </c>
      <c r="B12" s="89" t="s">
        <v>30</v>
      </c>
      <c r="C12" s="19">
        <v>473842.5</v>
      </c>
      <c r="D12" s="20">
        <v>46</v>
      </c>
      <c r="E12" s="88">
        <v>292672</v>
      </c>
      <c r="F12" s="60">
        <f>$AB$2*(2-E12/MIN(E$12:E$14))</f>
        <v>50</v>
      </c>
      <c r="G12" s="60">
        <f t="shared" ref="G12:G32" si="7">D12+F12</f>
        <v>96</v>
      </c>
      <c r="H12" s="46">
        <v>1</v>
      </c>
      <c r="I12" s="38">
        <f>+$C12/$C$34*H12</f>
        <v>6.0492748909787175E-2</v>
      </c>
      <c r="J12" s="39">
        <f t="shared" si="0"/>
        <v>5.8073038953395688</v>
      </c>
      <c r="K12" s="52"/>
      <c r="L12" s="59">
        <f t="shared" ref="L12:L32" si="8">+$E12*(1-K12)</f>
        <v>292672</v>
      </c>
      <c r="M12" s="60">
        <f>$AB$2*(2-L12/MIN(L$12,L$14))</f>
        <v>50</v>
      </c>
      <c r="N12" s="60">
        <f t="shared" ref="N12:N32" si="9">$D12+M12</f>
        <v>96</v>
      </c>
      <c r="O12" s="37">
        <v>1</v>
      </c>
      <c r="P12" s="38">
        <f t="shared" si="1"/>
        <v>6.0492748909787175E-2</v>
      </c>
      <c r="Q12" s="39">
        <f t="shared" si="2"/>
        <v>5.8073038953395688</v>
      </c>
      <c r="R12" s="52"/>
      <c r="S12" s="69">
        <f t="shared" si="3"/>
        <v>292672</v>
      </c>
      <c r="T12" s="70">
        <f>$AB$2*(2-S12/MIN(S$12,S$14))</f>
        <v>50</v>
      </c>
      <c r="U12" s="70">
        <f t="shared" si="6"/>
        <v>96</v>
      </c>
      <c r="V12" s="49"/>
      <c r="W12" s="38">
        <f t="shared" si="4"/>
        <v>0</v>
      </c>
      <c r="X12" s="39">
        <f t="shared" si="5"/>
        <v>0</v>
      </c>
    </row>
    <row r="13" spans="1:28" s="3" customFormat="1" ht="35.1" customHeight="1" x14ac:dyDescent="0.15">
      <c r="A13" s="195"/>
      <c r="B13" s="90" t="s">
        <v>31</v>
      </c>
      <c r="C13" s="28">
        <v>473842.5</v>
      </c>
      <c r="D13" s="29">
        <v>23</v>
      </c>
      <c r="E13" s="168"/>
      <c r="F13" s="169"/>
      <c r="G13" s="174"/>
      <c r="H13" s="47"/>
      <c r="I13" s="41">
        <f>+$C13/$C$34*H13</f>
        <v>0</v>
      </c>
      <c r="J13" s="42">
        <f t="shared" si="0"/>
        <v>0</v>
      </c>
      <c r="K13" s="168"/>
      <c r="L13" s="169"/>
      <c r="M13" s="169"/>
      <c r="N13" s="170"/>
      <c r="O13" s="48"/>
      <c r="P13" s="41">
        <f t="shared" si="1"/>
        <v>0</v>
      </c>
      <c r="Q13" s="42">
        <f t="shared" si="2"/>
        <v>0</v>
      </c>
      <c r="R13" s="54"/>
      <c r="S13" s="55">
        <f t="shared" si="3"/>
        <v>0</v>
      </c>
      <c r="T13" s="30"/>
      <c r="U13" s="30"/>
      <c r="V13" s="48"/>
      <c r="W13" s="41">
        <f t="shared" si="4"/>
        <v>0</v>
      </c>
      <c r="X13" s="42">
        <f t="shared" si="5"/>
        <v>0</v>
      </c>
    </row>
    <row r="14" spans="1:28" s="3" customFormat="1" ht="35.1" customHeight="1" thickBot="1" x14ac:dyDescent="0.2">
      <c r="A14" s="196"/>
      <c r="B14" s="91" t="s">
        <v>32</v>
      </c>
      <c r="C14" s="24">
        <v>473842.5</v>
      </c>
      <c r="D14" s="25">
        <v>27</v>
      </c>
      <c r="E14" s="26">
        <v>453941.2</v>
      </c>
      <c r="F14" s="27">
        <f>$AB$2*(2-E14/MIN(E$12:E$14))</f>
        <v>22.448816422479766</v>
      </c>
      <c r="G14" s="27">
        <f t="shared" si="7"/>
        <v>49.448816422479766</v>
      </c>
      <c r="H14" s="57"/>
      <c r="I14" s="44"/>
      <c r="J14" s="45"/>
      <c r="K14" s="51"/>
      <c r="L14" s="56">
        <f t="shared" si="8"/>
        <v>453941.2</v>
      </c>
      <c r="M14" s="27">
        <f>$AB$2*(2-L14/MIN(L$12:L$14))</f>
        <v>22.448816422479766</v>
      </c>
      <c r="N14" s="92">
        <f t="shared" si="9"/>
        <v>49.448816422479766</v>
      </c>
      <c r="O14" s="43"/>
      <c r="P14" s="44">
        <f t="shared" si="1"/>
        <v>0</v>
      </c>
      <c r="Q14" s="45">
        <f t="shared" si="2"/>
        <v>0</v>
      </c>
      <c r="R14" s="143">
        <v>4.2000000000000003E-2</v>
      </c>
      <c r="S14" s="85">
        <f t="shared" si="3"/>
        <v>434875.66960000002</v>
      </c>
      <c r="T14" s="80">
        <f>$AB$2*(2-S14/MIN(S$12,S$14))</f>
        <v>25.705966132735615</v>
      </c>
      <c r="U14" s="86">
        <f t="shared" ref="U14" si="10">$D14+T14</f>
        <v>52.705966132735611</v>
      </c>
      <c r="V14" s="87">
        <v>1</v>
      </c>
      <c r="W14" s="82">
        <f t="shared" si="4"/>
        <v>6.0492748909787175E-2</v>
      </c>
      <c r="X14" s="83">
        <f>+U14*W14</f>
        <v>3.188328775315322</v>
      </c>
    </row>
    <row r="15" spans="1:28" s="3" customFormat="1" ht="35.1" customHeight="1" x14ac:dyDescent="0.15">
      <c r="A15" s="194" t="s">
        <v>22</v>
      </c>
      <c r="B15" s="89" t="s">
        <v>30</v>
      </c>
      <c r="C15" s="19">
        <v>1374531.25</v>
      </c>
      <c r="D15" s="20">
        <v>46</v>
      </c>
      <c r="E15" s="88">
        <v>836028</v>
      </c>
      <c r="F15" s="94">
        <f>$AB$2*(2-E15/MIN(E$15:E$17))</f>
        <v>49.236533316234635</v>
      </c>
      <c r="G15" s="95">
        <f t="shared" ref="G15" si="11">D15+F15</f>
        <v>95.236533316234642</v>
      </c>
      <c r="H15" s="46">
        <v>1</v>
      </c>
      <c r="I15" s="38">
        <f>+$C15/$C$34*H15</f>
        <v>0.17547850556863492</v>
      </c>
      <c r="J15" s="39">
        <f t="shared" ref="J15:J16" si="12">+G15*I15</f>
        <v>16.711964541870366</v>
      </c>
      <c r="K15" s="52"/>
      <c r="L15" s="59">
        <f t="shared" ref="L15" si="13">+$E15*(1-K15)</f>
        <v>836028</v>
      </c>
      <c r="M15" s="94">
        <f>$AB$2*(2-L15/MIN(L$15:L$17))</f>
        <v>49.236533316234635</v>
      </c>
      <c r="N15" s="95">
        <f>D15+M15</f>
        <v>95.236533316234642</v>
      </c>
      <c r="O15" s="49">
        <v>1</v>
      </c>
      <c r="P15" s="38">
        <f t="shared" si="1"/>
        <v>0.17547850556863492</v>
      </c>
      <c r="Q15" s="130">
        <f t="shared" ref="Q15:Q16" si="14">+N15*P15</f>
        <v>16.711964541870366</v>
      </c>
      <c r="R15" s="68"/>
      <c r="S15" s="69">
        <f t="shared" ref="S15:S17" si="15">+$E15*(1-R15)</f>
        <v>836028</v>
      </c>
      <c r="T15" s="118">
        <f>$AB$2*(2-S15/MIN(S$15,S$17))</f>
        <v>40.355461539460272</v>
      </c>
      <c r="U15" s="125">
        <f>+D15+T15</f>
        <v>86.355461539460265</v>
      </c>
      <c r="V15" s="138"/>
      <c r="W15" s="71">
        <f t="shared" si="4"/>
        <v>0</v>
      </c>
      <c r="X15" s="72">
        <f t="shared" ref="X15:X16" si="16">+U15*W15</f>
        <v>0</v>
      </c>
    </row>
    <row r="16" spans="1:28" s="3" customFormat="1" ht="35.1" customHeight="1" x14ac:dyDescent="0.15">
      <c r="A16" s="195"/>
      <c r="B16" s="90" t="s">
        <v>31</v>
      </c>
      <c r="C16" s="28">
        <v>1374531.25</v>
      </c>
      <c r="D16" s="29">
        <v>23</v>
      </c>
      <c r="E16" s="168"/>
      <c r="F16" s="169"/>
      <c r="G16" s="174"/>
      <c r="H16" s="47"/>
      <c r="I16" s="41"/>
      <c r="J16" s="42">
        <f t="shared" si="12"/>
        <v>0</v>
      </c>
      <c r="K16" s="171"/>
      <c r="L16" s="172"/>
      <c r="M16" s="172"/>
      <c r="N16" s="173"/>
      <c r="O16" s="40"/>
      <c r="P16" s="41"/>
      <c r="Q16" s="131">
        <f t="shared" si="14"/>
        <v>0</v>
      </c>
      <c r="R16" s="73"/>
      <c r="S16" s="74">
        <f t="shared" si="15"/>
        <v>0</v>
      </c>
      <c r="T16" s="75"/>
      <c r="U16" s="136"/>
      <c r="V16" s="139"/>
      <c r="W16" s="76"/>
      <c r="X16" s="77">
        <f t="shared" si="16"/>
        <v>0</v>
      </c>
    </row>
    <row r="17" spans="1:24" s="3" customFormat="1" ht="35.1" customHeight="1" thickBot="1" x14ac:dyDescent="0.2">
      <c r="A17" s="196"/>
      <c r="B17" s="91" t="s">
        <v>32</v>
      </c>
      <c r="C17" s="32">
        <v>1374531.25</v>
      </c>
      <c r="D17" s="33">
        <v>27</v>
      </c>
      <c r="E17" s="104">
        <v>823454.4</v>
      </c>
      <c r="F17" s="105">
        <f t="shared" ref="F17" si="17">$AB$2*(2-E17/MIN(E$15:E$17))</f>
        <v>50</v>
      </c>
      <c r="G17" s="106">
        <f t="shared" ref="G17" si="18">D17+F17</f>
        <v>77</v>
      </c>
      <c r="H17" s="81"/>
      <c r="I17" s="82"/>
      <c r="J17" s="83"/>
      <c r="K17" s="51"/>
      <c r="L17" s="56">
        <v>823454.4</v>
      </c>
      <c r="M17" s="27">
        <v>50</v>
      </c>
      <c r="N17" s="92">
        <v>77</v>
      </c>
      <c r="O17" s="43"/>
      <c r="P17" s="44"/>
      <c r="Q17" s="132"/>
      <c r="R17" s="144">
        <v>0.1489</v>
      </c>
      <c r="S17" s="65">
        <f t="shared" si="15"/>
        <v>700842.03983999998</v>
      </c>
      <c r="T17" s="50">
        <f>$AB$2*(2-S17/MIN(S$15,S$17))</f>
        <v>50</v>
      </c>
      <c r="U17" s="137">
        <f>+T17+D17</f>
        <v>77</v>
      </c>
      <c r="V17" s="140">
        <v>1</v>
      </c>
      <c r="W17" s="78">
        <f>+$C17/$C$34*V17</f>
        <v>0.17547850556863492</v>
      </c>
      <c r="X17" s="79">
        <f>+U17*W17</f>
        <v>13.511844928784889</v>
      </c>
    </row>
    <row r="18" spans="1:24" s="3" customFormat="1" ht="35.1" customHeight="1" x14ac:dyDescent="0.15">
      <c r="A18" s="194" t="s">
        <v>23</v>
      </c>
      <c r="B18" s="89" t="s">
        <v>30</v>
      </c>
      <c r="C18" s="96">
        <v>921677.5</v>
      </c>
      <c r="D18" s="101">
        <v>46</v>
      </c>
      <c r="E18" s="88">
        <v>563000</v>
      </c>
      <c r="F18" s="60">
        <f>$AB$2*(2-E18/MIN(E$18:E$20))</f>
        <v>50</v>
      </c>
      <c r="G18" s="95">
        <f t="shared" ref="G18" si="19">D18+F18</f>
        <v>96</v>
      </c>
      <c r="H18" s="99">
        <v>1</v>
      </c>
      <c r="I18" s="38">
        <f>+$C18/$C$34*H18</f>
        <v>0.11766526975376916</v>
      </c>
      <c r="J18" s="39">
        <f t="shared" ref="J18:J19" si="20">+G18*I18</f>
        <v>11.295865896361839</v>
      </c>
      <c r="K18" s="52"/>
      <c r="L18" s="59">
        <v>563000</v>
      </c>
      <c r="M18" s="60">
        <v>50</v>
      </c>
      <c r="N18" s="60">
        <v>96</v>
      </c>
      <c r="O18" s="37">
        <v>1</v>
      </c>
      <c r="P18" s="38">
        <f>+$C18/$C$34*O18</f>
        <v>0.11766526975376916</v>
      </c>
      <c r="Q18" s="39">
        <f t="shared" ref="Q18:Q19" si="21">+N18*P18</f>
        <v>11.295865896361839</v>
      </c>
      <c r="R18" s="113"/>
      <c r="S18" s="114">
        <f>+$E20*(1-R18)</f>
        <v>812136.3</v>
      </c>
      <c r="T18" s="93">
        <f>$AB$2*(2-S18/MIN(S$18,S$20))</f>
        <v>43.259192010894232</v>
      </c>
      <c r="U18" s="93">
        <f t="shared" ref="U18" si="22">$D18+T18</f>
        <v>89.259192010894225</v>
      </c>
      <c r="V18" s="115"/>
      <c r="W18" s="111">
        <f>+$C18/$C$34*V18</f>
        <v>0</v>
      </c>
      <c r="X18" s="112">
        <f t="shared" ref="X18" si="23">+U18*W18</f>
        <v>0</v>
      </c>
    </row>
    <row r="19" spans="1:24" s="3" customFormat="1" ht="35.1" customHeight="1" x14ac:dyDescent="0.15">
      <c r="A19" s="195"/>
      <c r="B19" s="90" t="s">
        <v>31</v>
      </c>
      <c r="C19" s="28">
        <v>921677.5</v>
      </c>
      <c r="D19" s="102">
        <v>23</v>
      </c>
      <c r="E19" s="175"/>
      <c r="F19" s="176"/>
      <c r="G19" s="177"/>
      <c r="H19" s="98"/>
      <c r="I19" s="41"/>
      <c r="J19" s="42">
        <f t="shared" si="20"/>
        <v>0</v>
      </c>
      <c r="K19" s="171"/>
      <c r="L19" s="172"/>
      <c r="M19" s="172"/>
      <c r="N19" s="173"/>
      <c r="O19" s="40"/>
      <c r="P19" s="41"/>
      <c r="Q19" s="42">
        <f t="shared" si="21"/>
        <v>0</v>
      </c>
      <c r="R19" s="54"/>
      <c r="S19" s="114"/>
      <c r="T19" s="93"/>
      <c r="U19" s="93"/>
      <c r="V19" s="40"/>
      <c r="W19" s="41"/>
      <c r="X19" s="42"/>
    </row>
    <row r="20" spans="1:24" s="3" customFormat="1" ht="35.1" customHeight="1" thickBot="1" x14ac:dyDescent="0.2">
      <c r="A20" s="196"/>
      <c r="B20" s="91" t="s">
        <v>32</v>
      </c>
      <c r="C20" s="97">
        <v>921677.5</v>
      </c>
      <c r="D20" s="103">
        <v>27</v>
      </c>
      <c r="E20" s="26">
        <v>812136.3</v>
      </c>
      <c r="F20" s="27">
        <f>$AB$2*(2-E20/MIN(E$18:E$20))</f>
        <v>27.874218472468915</v>
      </c>
      <c r="G20" s="61">
        <f t="shared" ref="G20" si="24">D20+F20</f>
        <v>54.874218472468911</v>
      </c>
      <c r="H20" s="100"/>
      <c r="I20" s="82"/>
      <c r="J20" s="83"/>
      <c r="K20" s="51"/>
      <c r="L20" s="56">
        <v>812136.3</v>
      </c>
      <c r="M20" s="27">
        <v>27.874218472468915</v>
      </c>
      <c r="N20" s="92">
        <v>54.874218472468911</v>
      </c>
      <c r="O20" s="43"/>
      <c r="P20" s="44"/>
      <c r="Q20" s="45"/>
      <c r="R20" s="144">
        <v>0.1188</v>
      </c>
      <c r="S20" s="65">
        <f t="shared" ref="S20:S24" si="25">+$E20*(1-R20)</f>
        <v>715654.50756000006</v>
      </c>
      <c r="T20" s="108">
        <f>$AB$2*(2-S20/MIN(S$18,S$20))</f>
        <v>50</v>
      </c>
      <c r="U20" s="108">
        <f t="shared" ref="U20" si="26">$D20+T20</f>
        <v>77</v>
      </c>
      <c r="V20" s="87">
        <v>1</v>
      </c>
      <c r="W20" s="41">
        <f>+$C20/$C$34*V20</f>
        <v>0.11766526975376916</v>
      </c>
      <c r="X20" s="42">
        <f t="shared" ref="X20:X25" si="27">+U20*W20</f>
        <v>9.0602257710402245</v>
      </c>
    </row>
    <row r="21" spans="1:24" s="3" customFormat="1" ht="35.1" customHeight="1" x14ac:dyDescent="0.15">
      <c r="A21" s="145" t="s">
        <v>24</v>
      </c>
      <c r="B21" s="89" t="s">
        <v>30</v>
      </c>
      <c r="C21" s="96">
        <v>921677.5</v>
      </c>
      <c r="D21" s="20">
        <v>46</v>
      </c>
      <c r="E21" s="107">
        <v>563000</v>
      </c>
      <c r="F21" s="108">
        <f>$AB$2*(2-E21/MIN(E$21:E$22))</f>
        <v>50</v>
      </c>
      <c r="G21" s="109">
        <f t="shared" ref="G21" si="28">D21+F21</f>
        <v>96</v>
      </c>
      <c r="H21" s="46">
        <v>1</v>
      </c>
      <c r="I21" s="38">
        <f>+$C21/$C$34*H21</f>
        <v>0.11766526975376916</v>
      </c>
      <c r="J21" s="39">
        <f t="shared" ref="J21:J22" si="29">+G21*I21</f>
        <v>11.295865896361839</v>
      </c>
      <c r="K21" s="52"/>
      <c r="L21" s="59">
        <f t="shared" ref="L21:L22" si="30">+$E21*(1-K21)</f>
        <v>563000</v>
      </c>
      <c r="M21" s="60">
        <v>50</v>
      </c>
      <c r="N21" s="60">
        <f>$D21+M21</f>
        <v>96</v>
      </c>
      <c r="O21" s="37">
        <v>1</v>
      </c>
      <c r="P21" s="38">
        <f>+$C21/$C$34*O21</f>
        <v>0.11766526975376916</v>
      </c>
      <c r="Q21" s="39">
        <f t="shared" ref="Q21:Q22" si="31">+N21*P21</f>
        <v>11.295865896361839</v>
      </c>
      <c r="R21" s="52"/>
      <c r="S21" s="59">
        <f t="shared" si="25"/>
        <v>563000</v>
      </c>
      <c r="T21" s="60">
        <v>50</v>
      </c>
      <c r="U21" s="60">
        <f>$D21+T21</f>
        <v>96</v>
      </c>
      <c r="V21" s="37">
        <v>1</v>
      </c>
      <c r="W21" s="38">
        <f>+$C21/$C$34*V21</f>
        <v>0.11766526975376916</v>
      </c>
      <c r="X21" s="39">
        <f t="shared" si="27"/>
        <v>11.295865896361839</v>
      </c>
    </row>
    <row r="22" spans="1:24" s="3" customFormat="1" ht="35.1" customHeight="1" thickBot="1" x14ac:dyDescent="0.2">
      <c r="A22" s="146"/>
      <c r="B22" s="90" t="s">
        <v>31</v>
      </c>
      <c r="C22" s="24">
        <v>921677.5</v>
      </c>
      <c r="D22" s="29">
        <v>23</v>
      </c>
      <c r="E22" s="178"/>
      <c r="F22" s="160"/>
      <c r="G22" s="179"/>
      <c r="H22" s="47"/>
      <c r="I22" s="41"/>
      <c r="J22" s="42">
        <f t="shared" si="29"/>
        <v>0</v>
      </c>
      <c r="K22" s="51"/>
      <c r="L22" s="159">
        <f t="shared" si="30"/>
        <v>0</v>
      </c>
      <c r="M22" s="160"/>
      <c r="N22" s="161"/>
      <c r="O22" s="43"/>
      <c r="P22" s="44"/>
      <c r="Q22" s="45">
        <f t="shared" si="31"/>
        <v>0</v>
      </c>
      <c r="R22" s="51"/>
      <c r="S22" s="159">
        <f t="shared" si="25"/>
        <v>0</v>
      </c>
      <c r="T22" s="160"/>
      <c r="U22" s="161"/>
      <c r="V22" s="43"/>
      <c r="W22" s="44"/>
      <c r="X22" s="45">
        <f t="shared" si="27"/>
        <v>0</v>
      </c>
    </row>
    <row r="23" spans="1:24" s="3" customFormat="1" ht="35.1" customHeight="1" x14ac:dyDescent="0.15">
      <c r="A23" s="194" t="s">
        <v>25</v>
      </c>
      <c r="B23" s="89" t="s">
        <v>30</v>
      </c>
      <c r="C23" s="19">
        <v>1823370</v>
      </c>
      <c r="D23" s="20">
        <v>46</v>
      </c>
      <c r="E23" s="88">
        <v>1108456</v>
      </c>
      <c r="F23" s="60">
        <f>$AB$2*(2-E23/MIN(E$23:E$24))</f>
        <v>50</v>
      </c>
      <c r="G23" s="95">
        <f t="shared" ref="G23" si="32">D23+F23</f>
        <v>96</v>
      </c>
      <c r="H23" s="46">
        <v>1</v>
      </c>
      <c r="I23" s="38">
        <f>+$C23/$C$34*H23</f>
        <v>0.23277916940679369</v>
      </c>
      <c r="J23" s="39">
        <f t="shared" ref="J23:J24" si="33">+G23*I23</f>
        <v>22.346800263052195</v>
      </c>
      <c r="K23" s="52"/>
      <c r="L23" s="59">
        <f t="shared" ref="L23:L24" si="34">+$E23*(1-K23)</f>
        <v>1108456</v>
      </c>
      <c r="M23" s="60">
        <v>50</v>
      </c>
      <c r="N23" s="60">
        <v>96</v>
      </c>
      <c r="O23" s="37">
        <v>1</v>
      </c>
      <c r="P23" s="38">
        <f>+$C23/$C$34*O23</f>
        <v>0.23277916940679369</v>
      </c>
      <c r="Q23" s="39">
        <f t="shared" ref="Q23:Q24" si="35">+N23*P23</f>
        <v>22.346800263052195</v>
      </c>
      <c r="R23" s="52"/>
      <c r="S23" s="59">
        <f t="shared" si="25"/>
        <v>1108456</v>
      </c>
      <c r="T23" s="60">
        <v>50</v>
      </c>
      <c r="U23" s="60">
        <v>96</v>
      </c>
      <c r="V23" s="37">
        <v>1</v>
      </c>
      <c r="W23" s="38">
        <f>+$C23/$C$34*V23</f>
        <v>0.23277916940679369</v>
      </c>
      <c r="X23" s="39">
        <f t="shared" si="27"/>
        <v>22.346800263052195</v>
      </c>
    </row>
    <row r="24" spans="1:24" s="3" customFormat="1" ht="35.1" customHeight="1" thickBot="1" x14ac:dyDescent="0.2">
      <c r="A24" s="195"/>
      <c r="B24" s="90" t="s">
        <v>31</v>
      </c>
      <c r="C24" s="28">
        <v>1823370</v>
      </c>
      <c r="D24" s="29">
        <v>23</v>
      </c>
      <c r="E24" s="183"/>
      <c r="F24" s="184"/>
      <c r="G24" s="185"/>
      <c r="H24" s="47"/>
      <c r="I24" s="41"/>
      <c r="J24" s="42">
        <f t="shared" si="33"/>
        <v>0</v>
      </c>
      <c r="K24" s="51"/>
      <c r="L24" s="56">
        <f t="shared" si="34"/>
        <v>0</v>
      </c>
      <c r="M24" s="27"/>
      <c r="N24" s="92"/>
      <c r="O24" s="43"/>
      <c r="P24" s="44"/>
      <c r="Q24" s="45">
        <f t="shared" si="35"/>
        <v>0</v>
      </c>
      <c r="R24" s="84"/>
      <c r="S24" s="128">
        <f t="shared" si="25"/>
        <v>0</v>
      </c>
      <c r="T24" s="35"/>
      <c r="U24" s="129"/>
      <c r="V24" s="87"/>
      <c r="W24" s="82"/>
      <c r="X24" s="83">
        <f t="shared" si="27"/>
        <v>0</v>
      </c>
    </row>
    <row r="25" spans="1:24" s="3" customFormat="1" ht="35.1" customHeight="1" x14ac:dyDescent="0.15">
      <c r="A25" s="194" t="s">
        <v>26</v>
      </c>
      <c r="B25" s="89" t="s">
        <v>33</v>
      </c>
      <c r="C25" s="19">
        <v>473842.5</v>
      </c>
      <c r="D25" s="20">
        <v>31</v>
      </c>
      <c r="E25" s="116">
        <v>379074</v>
      </c>
      <c r="F25" s="118">
        <f>$AB$2*(2-E25/MIN(E$25:E$28))</f>
        <v>27.370581056044017</v>
      </c>
      <c r="G25" s="117">
        <f t="shared" ref="G25:G27" si="36">D25+F25</f>
        <v>58.370581056044017</v>
      </c>
      <c r="H25" s="46"/>
      <c r="I25" s="38">
        <f>+$C25/$C$34*H25</f>
        <v>0</v>
      </c>
      <c r="J25" s="39">
        <f t="shared" ref="J25:J27" si="37">+G25*I25</f>
        <v>0</v>
      </c>
      <c r="K25" s="133">
        <v>1.15E-2</v>
      </c>
      <c r="L25" s="59">
        <f t="shared" ref="L25:L27" si="38">+$E25*(1-K25)</f>
        <v>374714.64900000003</v>
      </c>
      <c r="M25" s="94">
        <f>$AB$2*(2-L25/MIN(L$25:L$27))</f>
        <v>28.205819373899509</v>
      </c>
      <c r="N25" s="60">
        <f t="shared" ref="N25:N27" si="39">$D25+M25</f>
        <v>59.205819373899509</v>
      </c>
      <c r="O25" s="37">
        <v>1</v>
      </c>
      <c r="P25" s="38">
        <f>+$C25/$C$34*O25</f>
        <v>6.0492748909787175E-2</v>
      </c>
      <c r="Q25" s="130">
        <f t="shared" ref="Q25" si="40">+N25*P25</f>
        <v>3.5815227653835158</v>
      </c>
      <c r="R25" s="52"/>
      <c r="S25" s="69">
        <v>379074</v>
      </c>
      <c r="T25" s="70">
        <f>$AB$2*(2-S25/MIN(S$25:S$28))</f>
        <v>27.370581056044017</v>
      </c>
      <c r="U25" s="70">
        <f>D25+T25</f>
        <v>58.370581056044017</v>
      </c>
      <c r="V25" s="99"/>
      <c r="W25" s="38">
        <f>+$C25/$C$34*V25</f>
        <v>0</v>
      </c>
      <c r="X25" s="39">
        <f t="shared" si="27"/>
        <v>0</v>
      </c>
    </row>
    <row r="26" spans="1:24" s="3" customFormat="1" ht="35.1" customHeight="1" x14ac:dyDescent="0.15">
      <c r="A26" s="195"/>
      <c r="B26" s="90" t="s">
        <v>34</v>
      </c>
      <c r="C26" s="28">
        <v>473842.5</v>
      </c>
      <c r="D26" s="29">
        <v>30</v>
      </c>
      <c r="E26" s="110">
        <v>260964.5</v>
      </c>
      <c r="F26" s="75">
        <f t="shared" ref="F26:F27" si="41">$AB$2*(2-E26/MIN(E$25:E$28))</f>
        <v>50</v>
      </c>
      <c r="G26" s="119">
        <f t="shared" ref="G26" si="42">D26+F26</f>
        <v>80</v>
      </c>
      <c r="H26" s="47"/>
      <c r="I26" s="41"/>
      <c r="J26" s="42"/>
      <c r="K26" s="54"/>
      <c r="L26" s="55">
        <f t="shared" ref="L26" si="43">+$E26*(1-K26)</f>
        <v>260964.5</v>
      </c>
      <c r="M26" s="30">
        <f t="shared" ref="M26:M27" si="44">$AB$2*(2-L26/MIN(L$25:L$27))</f>
        <v>50</v>
      </c>
      <c r="N26" s="30">
        <f t="shared" ref="N26" si="45">$D26+M26</f>
        <v>80</v>
      </c>
      <c r="O26" s="40"/>
      <c r="P26" s="41"/>
      <c r="Q26" s="131"/>
      <c r="R26" s="54"/>
      <c r="S26" s="74">
        <v>260964.5</v>
      </c>
      <c r="T26" s="75">
        <f t="shared" ref="T26:T27" si="46">$AB$2*(2-S26/MIN(S$25:S$28))</f>
        <v>50</v>
      </c>
      <c r="U26" s="75">
        <f>D26+T26</f>
        <v>80</v>
      </c>
      <c r="V26" s="98"/>
      <c r="W26" s="41"/>
      <c r="X26" s="42"/>
    </row>
    <row r="27" spans="1:24" s="3" customFormat="1" ht="35.1" customHeight="1" x14ac:dyDescent="0.15">
      <c r="A27" s="195"/>
      <c r="B27" s="90" t="s">
        <v>30</v>
      </c>
      <c r="C27" s="28">
        <v>473842.5</v>
      </c>
      <c r="D27" s="29">
        <v>46</v>
      </c>
      <c r="E27" s="22">
        <v>292672</v>
      </c>
      <c r="F27" s="108">
        <f t="shared" si="41"/>
        <v>43.924939982258124</v>
      </c>
      <c r="G27" s="120">
        <f t="shared" si="36"/>
        <v>89.924939982258124</v>
      </c>
      <c r="H27" s="47">
        <v>1</v>
      </c>
      <c r="I27" s="41">
        <f>+$C27/$C$34*H27</f>
        <v>6.0492748909787175E-2</v>
      </c>
      <c r="J27" s="42">
        <f t="shared" si="37"/>
        <v>5.4398068150744221</v>
      </c>
      <c r="K27" s="54"/>
      <c r="L27" s="55">
        <f t="shared" si="38"/>
        <v>292672</v>
      </c>
      <c r="M27" s="30">
        <f t="shared" si="44"/>
        <v>43.924939982258124</v>
      </c>
      <c r="N27" s="30">
        <f t="shared" si="39"/>
        <v>89.924939982258124</v>
      </c>
      <c r="O27" s="40"/>
      <c r="P27" s="41"/>
      <c r="Q27" s="131"/>
      <c r="R27" s="54"/>
      <c r="S27" s="66">
        <v>292672</v>
      </c>
      <c r="T27" s="23">
        <f t="shared" si="46"/>
        <v>43.924939982258124</v>
      </c>
      <c r="U27" s="23">
        <f>D27+T27</f>
        <v>89.924939982258124</v>
      </c>
      <c r="V27" s="98">
        <v>1</v>
      </c>
      <c r="W27" s="41">
        <f>+$C27/$C$34*V27</f>
        <v>6.0492748909787175E-2</v>
      </c>
      <c r="X27" s="42">
        <f t="shared" ref="X27" si="47">+U27*W27</f>
        <v>5.4398068150744221</v>
      </c>
    </row>
    <row r="28" spans="1:24" s="3" customFormat="1" ht="35.1" customHeight="1" thickBot="1" x14ac:dyDescent="0.2">
      <c r="A28" s="196"/>
      <c r="B28" s="91" t="s">
        <v>31</v>
      </c>
      <c r="C28" s="32">
        <v>473842.5</v>
      </c>
      <c r="D28" s="33">
        <v>23</v>
      </c>
      <c r="E28" s="180"/>
      <c r="F28" s="181"/>
      <c r="G28" s="182"/>
      <c r="H28" s="81"/>
      <c r="I28" s="82"/>
      <c r="J28" s="83"/>
      <c r="K28" s="84"/>
      <c r="L28" s="156"/>
      <c r="M28" s="157"/>
      <c r="N28" s="158"/>
      <c r="O28" s="87"/>
      <c r="P28" s="82"/>
      <c r="Q28" s="141"/>
      <c r="R28" s="162"/>
      <c r="S28" s="163"/>
      <c r="T28" s="163"/>
      <c r="U28" s="164"/>
      <c r="V28" s="100"/>
      <c r="W28" s="82"/>
      <c r="X28" s="83"/>
    </row>
    <row r="29" spans="1:24" s="3" customFormat="1" ht="35.1" customHeight="1" x14ac:dyDescent="0.15">
      <c r="A29" s="194" t="s">
        <v>27</v>
      </c>
      <c r="B29" s="62" t="s">
        <v>35</v>
      </c>
      <c r="C29" s="19">
        <v>922427.5</v>
      </c>
      <c r="D29" s="101">
        <v>30</v>
      </c>
      <c r="E29" s="116">
        <v>675673.7</v>
      </c>
      <c r="F29" s="70">
        <f>$AB$2*(2-E29/MIN(E$29:E$33))</f>
        <v>33.409512452324407</v>
      </c>
      <c r="G29" s="125">
        <f t="shared" ref="G29:G30" si="48">D29+F29</f>
        <v>63.409512452324407</v>
      </c>
      <c r="H29" s="46"/>
      <c r="I29" s="38">
        <f>+$C29/$C$34*H29</f>
        <v>0</v>
      </c>
      <c r="J29" s="130">
        <f t="shared" ref="J29" si="49">+G29*I29</f>
        <v>0</v>
      </c>
      <c r="K29" s="52"/>
      <c r="L29" s="53">
        <f t="shared" ref="L29:L30" si="50">+$E29*(1-K29)</f>
        <v>675673.7</v>
      </c>
      <c r="M29" s="21">
        <f>$AB$2*(2-L29/MIN(L$31:L$33))</f>
        <v>33.409512452324407</v>
      </c>
      <c r="N29" s="21">
        <f t="shared" ref="N29:N30" si="51">$D29+M29</f>
        <v>63.409512452324407</v>
      </c>
      <c r="O29" s="49"/>
      <c r="P29" s="38">
        <f>+$C29/$C$34*O29</f>
        <v>0</v>
      </c>
      <c r="Q29" s="130">
        <f t="shared" ref="Q29:Q30" si="52">+N29*P29</f>
        <v>0</v>
      </c>
      <c r="R29" s="52"/>
      <c r="S29" s="69">
        <v>675673.7</v>
      </c>
      <c r="T29" s="70">
        <f>$AB$2*(2-S29/MIN(S$29:S$33))</f>
        <v>33.409512452324407</v>
      </c>
      <c r="U29" s="70">
        <f>D29+T29</f>
        <v>63.409512452324407</v>
      </c>
      <c r="V29" s="49"/>
      <c r="W29" s="38">
        <f>+$C29/$C$34*V29</f>
        <v>0</v>
      </c>
      <c r="X29" s="39">
        <f t="shared" ref="X29" si="53">+U29*W29</f>
        <v>0</v>
      </c>
    </row>
    <row r="30" spans="1:24" s="3" customFormat="1" ht="35.1" customHeight="1" x14ac:dyDescent="0.15">
      <c r="A30" s="195"/>
      <c r="B30" s="63" t="s">
        <v>33</v>
      </c>
      <c r="C30" s="28">
        <v>922427.5</v>
      </c>
      <c r="D30" s="102">
        <v>31</v>
      </c>
      <c r="E30" s="110">
        <v>737942</v>
      </c>
      <c r="F30" s="75">
        <f>$AB$2*(2-E30/MIN(E$29:E$33))</f>
        <v>27.272709353780044</v>
      </c>
      <c r="G30" s="126">
        <f t="shared" si="48"/>
        <v>58.272709353780044</v>
      </c>
      <c r="H30" s="47"/>
      <c r="I30" s="41"/>
      <c r="J30" s="131"/>
      <c r="K30" s="134">
        <v>1.15E-2</v>
      </c>
      <c r="L30" s="66">
        <f t="shared" si="50"/>
        <v>729455.66700000002</v>
      </c>
      <c r="M30" s="23">
        <f>$AB$2*(2-L30/MIN(L$31:L$33))</f>
        <v>28.109073196211575</v>
      </c>
      <c r="N30" s="23">
        <f t="shared" si="51"/>
        <v>59.109073196211575</v>
      </c>
      <c r="O30" s="40">
        <v>1</v>
      </c>
      <c r="P30" s="41">
        <f>+$C30/$C$34*O30</f>
        <v>0.11776101794368954</v>
      </c>
      <c r="Q30" s="131">
        <f t="shared" si="52"/>
        <v>6.9607446292939299</v>
      </c>
      <c r="R30" s="54"/>
      <c r="S30" s="55">
        <v>737942</v>
      </c>
      <c r="T30" s="30">
        <f>$AB$2*(2-S30/MIN(S$29:S$33))</f>
        <v>27.272709353780044</v>
      </c>
      <c r="U30" s="75">
        <f t="shared" ref="U30:U32" si="54">D30+T30</f>
        <v>58.272709353780044</v>
      </c>
      <c r="V30" s="40"/>
      <c r="W30" s="41"/>
      <c r="X30" s="42"/>
    </row>
    <row r="31" spans="1:24" s="3" customFormat="1" ht="35.1" customHeight="1" x14ac:dyDescent="0.15">
      <c r="A31" s="195"/>
      <c r="B31" s="63" t="s">
        <v>34</v>
      </c>
      <c r="C31" s="28">
        <v>922427.5</v>
      </c>
      <c r="D31" s="102">
        <v>30</v>
      </c>
      <c r="E31" s="110">
        <v>507335</v>
      </c>
      <c r="F31" s="75">
        <f>$AB$2*(2-E31/MIN(E$29:E$33))</f>
        <v>50</v>
      </c>
      <c r="G31" s="126">
        <f t="shared" si="7"/>
        <v>80</v>
      </c>
      <c r="H31" s="47"/>
      <c r="I31" s="41">
        <f>+$C31/$C$34*H31</f>
        <v>0</v>
      </c>
      <c r="J31" s="131">
        <f t="shared" si="0"/>
        <v>0</v>
      </c>
      <c r="K31" s="54"/>
      <c r="L31" s="55">
        <f t="shared" si="8"/>
        <v>507335</v>
      </c>
      <c r="M31" s="30">
        <f>$AB$2*(2-L31/MIN(L$31:L$33))</f>
        <v>50</v>
      </c>
      <c r="N31" s="30">
        <f t="shared" si="9"/>
        <v>80</v>
      </c>
      <c r="O31" s="48"/>
      <c r="P31" s="41">
        <f>+$C31/$C$34*O31</f>
        <v>0</v>
      </c>
      <c r="Q31" s="131">
        <f t="shared" si="2"/>
        <v>0</v>
      </c>
      <c r="R31" s="54"/>
      <c r="S31" s="55">
        <v>507335</v>
      </c>
      <c r="T31" s="30">
        <f>$AB$2*(2-S31/MIN(S$29:S$33))</f>
        <v>50</v>
      </c>
      <c r="U31" s="75">
        <f t="shared" si="54"/>
        <v>80</v>
      </c>
      <c r="V31" s="48"/>
      <c r="W31" s="41">
        <f>+$C31/$C$34*V31</f>
        <v>0</v>
      </c>
      <c r="X31" s="42">
        <f t="shared" si="5"/>
        <v>0</v>
      </c>
    </row>
    <row r="32" spans="1:24" s="3" customFormat="1" ht="35.1" customHeight="1" x14ac:dyDescent="0.15">
      <c r="A32" s="195"/>
      <c r="B32" s="90" t="s">
        <v>30</v>
      </c>
      <c r="C32" s="28">
        <v>922427.5</v>
      </c>
      <c r="D32" s="102">
        <v>46</v>
      </c>
      <c r="E32" s="22">
        <v>563692</v>
      </c>
      <c r="F32" s="23">
        <f>$AB$2*(2-E32/MIN(E$29:E$33))</f>
        <v>44.44578040150985</v>
      </c>
      <c r="G32" s="127">
        <f t="shared" si="7"/>
        <v>90.44578040150985</v>
      </c>
      <c r="H32" s="47">
        <v>1</v>
      </c>
      <c r="I32" s="41">
        <f>+$C32/$C$34*H32</f>
        <v>0.11776101794368954</v>
      </c>
      <c r="J32" s="131">
        <f t="shared" si="0"/>
        <v>10.650987168793206</v>
      </c>
      <c r="K32" s="54"/>
      <c r="L32" s="55">
        <f t="shared" si="8"/>
        <v>563692</v>
      </c>
      <c r="M32" s="30">
        <f>$AB$2*(2-L32/MIN(L$31:L$33))</f>
        <v>44.44578040150985</v>
      </c>
      <c r="N32" s="30">
        <f t="shared" si="9"/>
        <v>90.44578040150985</v>
      </c>
      <c r="O32" s="40"/>
      <c r="P32" s="41"/>
      <c r="Q32" s="131">
        <f t="shared" si="2"/>
        <v>0</v>
      </c>
      <c r="R32" s="54"/>
      <c r="S32" s="66">
        <v>563692</v>
      </c>
      <c r="T32" s="23">
        <f>$AB$2*(2-S32/MIN(S$29:S$33))</f>
        <v>44.44578040150985</v>
      </c>
      <c r="U32" s="23">
        <f t="shared" si="54"/>
        <v>90.44578040150985</v>
      </c>
      <c r="V32" s="40">
        <v>1</v>
      </c>
      <c r="W32" s="41">
        <f>+$C32/$C$34*V32</f>
        <v>0.11776101794368954</v>
      </c>
      <c r="X32" s="42">
        <f t="shared" si="5"/>
        <v>10.650987168793206</v>
      </c>
    </row>
    <row r="33" spans="1:24" s="3" customFormat="1" ht="35.1" customHeight="1" thickBot="1" x14ac:dyDescent="0.2">
      <c r="A33" s="196"/>
      <c r="B33" s="123" t="s">
        <v>31</v>
      </c>
      <c r="C33" s="24">
        <v>922427.5</v>
      </c>
      <c r="D33" s="124">
        <v>23</v>
      </c>
      <c r="E33" s="183"/>
      <c r="F33" s="184"/>
      <c r="G33" s="184"/>
      <c r="H33" s="57"/>
      <c r="I33" s="44"/>
      <c r="J33" s="132"/>
      <c r="K33" s="51"/>
      <c r="L33" s="159"/>
      <c r="M33" s="160"/>
      <c r="N33" s="161"/>
      <c r="O33" s="43"/>
      <c r="P33" s="44"/>
      <c r="Q33" s="132"/>
      <c r="R33" s="165"/>
      <c r="S33" s="166"/>
      <c r="T33" s="166"/>
      <c r="U33" s="167"/>
      <c r="V33" s="43"/>
      <c r="W33" s="44"/>
      <c r="X33" s="45"/>
    </row>
    <row r="34" spans="1:24" ht="42.75" customHeight="1" thickBot="1" x14ac:dyDescent="0.25">
      <c r="B34" s="121" t="s">
        <v>13</v>
      </c>
      <c r="C34" s="122">
        <f>C9+C12+C31+C16+C19+C21+C23+C26</f>
        <v>7833046.25</v>
      </c>
      <c r="I34" s="58" t="s">
        <v>14</v>
      </c>
      <c r="J34" s="142">
        <f>SUM(J9:J33)</f>
        <v>94.84446037321527</v>
      </c>
      <c r="P34" s="58" t="s">
        <v>14</v>
      </c>
      <c r="Q34" s="142">
        <f>SUM(Q9:Q33)</f>
        <v>89.295933784025081</v>
      </c>
      <c r="W34" s="58" t="s">
        <v>14</v>
      </c>
      <c r="X34" s="142">
        <f>SUM(X9:X33)</f>
        <v>82.95886924282145</v>
      </c>
    </row>
    <row r="37" spans="1:24" ht="14.25" x14ac:dyDescent="0.2">
      <c r="A37" s="1" t="s">
        <v>2</v>
      </c>
    </row>
    <row r="38" spans="1:24" ht="14.25" x14ac:dyDescent="0.2">
      <c r="A38" s="1" t="s">
        <v>38</v>
      </c>
    </row>
    <row r="40" spans="1:24" ht="56.25" customHeight="1" x14ac:dyDescent="0.2">
      <c r="A40" s="186"/>
      <c r="B40" s="186"/>
      <c r="C40" s="186"/>
      <c r="D40" s="186"/>
      <c r="E40" s="186"/>
      <c r="F40" s="186"/>
      <c r="G40" s="186"/>
    </row>
  </sheetData>
  <mergeCells count="32">
    <mergeCell ref="A40:G40"/>
    <mergeCell ref="E7:J7"/>
    <mergeCell ref="K7:Q7"/>
    <mergeCell ref="R7:X7"/>
    <mergeCell ref="A3:X3"/>
    <mergeCell ref="A4:X4"/>
    <mergeCell ref="A5:X5"/>
    <mergeCell ref="A9:A11"/>
    <mergeCell ref="A12:A14"/>
    <mergeCell ref="A15:A17"/>
    <mergeCell ref="A18:A20"/>
    <mergeCell ref="A23:A24"/>
    <mergeCell ref="A25:A28"/>
    <mergeCell ref="A29:A33"/>
    <mergeCell ref="E10:G10"/>
    <mergeCell ref="E13:G13"/>
    <mergeCell ref="E16:G16"/>
    <mergeCell ref="E19:G19"/>
    <mergeCell ref="E22:G22"/>
    <mergeCell ref="E28:G28"/>
    <mergeCell ref="E33:G33"/>
    <mergeCell ref="E24:G24"/>
    <mergeCell ref="K10:N10"/>
    <mergeCell ref="K13:N13"/>
    <mergeCell ref="K19:N19"/>
    <mergeCell ref="K16:N16"/>
    <mergeCell ref="L22:N22"/>
    <mergeCell ref="L28:N28"/>
    <mergeCell ref="L33:N33"/>
    <mergeCell ref="S22:U22"/>
    <mergeCell ref="R28:U28"/>
    <mergeCell ref="R33:U33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09BCD-5E07-4F08-84A5-B1C92BC023EF}">
  <sheetPr>
    <pageSetUpPr fitToPage="1"/>
  </sheetPr>
  <dimension ref="A1:Q40"/>
  <sheetViews>
    <sheetView showGridLines="0" showZeros="0" tabSelected="1" topLeftCell="A18" zoomScale="85" zoomScaleNormal="85" workbookViewId="0">
      <selection activeCell="Q26" sqref="Q26"/>
    </sheetView>
  </sheetViews>
  <sheetFormatPr baseColWidth="10" defaultColWidth="11.42578125" defaultRowHeight="15" x14ac:dyDescent="0.2"/>
  <cols>
    <col min="1" max="1" width="30.42578125" style="9" customWidth="1"/>
    <col min="2" max="2" width="35.5703125" style="10" customWidth="1"/>
    <col min="3" max="3" width="19.5703125" style="10" bestFit="1" customWidth="1"/>
    <col min="4" max="4" width="12.5703125" style="10" bestFit="1" customWidth="1"/>
    <col min="5" max="5" width="18.7109375" style="10" customWidth="1"/>
    <col min="6" max="7" width="12.5703125" style="10" bestFit="1" customWidth="1"/>
    <col min="8" max="8" width="13.85546875" style="10" bestFit="1" customWidth="1"/>
    <col min="9" max="9" width="16.7109375" style="10" bestFit="1" customWidth="1"/>
    <col min="10" max="10" width="11.7109375" style="10" bestFit="1" customWidth="1"/>
    <col min="11" max="11" width="13.28515625" style="10" bestFit="1" customWidth="1"/>
    <col min="12" max="12" width="11.42578125" style="10"/>
    <col min="13" max="14" width="0" style="10" hidden="1" customWidth="1"/>
    <col min="15" max="16384" width="11.42578125" style="10"/>
  </cols>
  <sheetData>
    <row r="1" spans="1:14" x14ac:dyDescent="0.2">
      <c r="M1" s="12" t="s">
        <v>7</v>
      </c>
    </row>
    <row r="2" spans="1:14" s="3" customFormat="1" ht="48" customHeight="1" x14ac:dyDescent="0.15">
      <c r="A2" s="2"/>
      <c r="D2" s="4"/>
      <c r="E2" s="4"/>
      <c r="F2" s="4"/>
      <c r="G2" s="4"/>
      <c r="H2" s="5"/>
      <c r="M2" s="13" t="s">
        <v>19</v>
      </c>
      <c r="N2" s="14">
        <v>50</v>
      </c>
    </row>
    <row r="3" spans="1:14" s="3" customFormat="1" ht="22.5" customHeight="1" x14ac:dyDescent="0.15">
      <c r="A3" s="193" t="s">
        <v>28</v>
      </c>
      <c r="B3" s="193"/>
      <c r="C3" s="193"/>
      <c r="D3" s="193"/>
      <c r="E3" s="193"/>
      <c r="F3" s="193"/>
      <c r="G3" s="193"/>
      <c r="H3" s="193"/>
      <c r="I3" s="193"/>
      <c r="J3" s="193"/>
      <c r="M3" s="36" t="s">
        <v>9</v>
      </c>
    </row>
    <row r="4" spans="1:14" s="3" customFormat="1" ht="22.5" customHeight="1" x14ac:dyDescent="0.15">
      <c r="A4" s="193" t="s">
        <v>29</v>
      </c>
      <c r="B4" s="193"/>
      <c r="C4" s="193"/>
      <c r="D4" s="193"/>
      <c r="E4" s="193"/>
      <c r="F4" s="193"/>
      <c r="G4" s="193"/>
      <c r="H4" s="193"/>
      <c r="I4" s="193"/>
      <c r="J4" s="193"/>
    </row>
    <row r="5" spans="1:14" s="3" customFormat="1" ht="24.6" customHeight="1" x14ac:dyDescent="0.15">
      <c r="A5" s="193" t="s">
        <v>3</v>
      </c>
      <c r="B5" s="193"/>
      <c r="C5" s="193"/>
      <c r="D5" s="193"/>
      <c r="E5" s="193"/>
      <c r="F5" s="193"/>
      <c r="G5" s="193"/>
      <c r="H5" s="193"/>
      <c r="I5" s="193"/>
      <c r="J5" s="193"/>
    </row>
    <row r="6" spans="1:14" s="3" customFormat="1" ht="24.6" customHeight="1" thickBot="1" x14ac:dyDescent="0.2">
      <c r="A6" s="67"/>
      <c r="B6" s="67"/>
      <c r="C6" s="67"/>
      <c r="D6" s="67"/>
      <c r="E6" s="67"/>
      <c r="F6" s="67"/>
      <c r="G6" s="67"/>
      <c r="H6" s="4"/>
    </row>
    <row r="7" spans="1:14" s="3" customFormat="1" ht="24.75" customHeight="1" thickBot="1" x14ac:dyDescent="0.3">
      <c r="A7" s="2"/>
      <c r="B7" s="6"/>
      <c r="C7" s="7"/>
      <c r="D7" s="7"/>
      <c r="E7" s="187" t="s">
        <v>15</v>
      </c>
      <c r="F7" s="188"/>
      <c r="G7" s="188"/>
      <c r="H7" s="188"/>
      <c r="I7" s="188"/>
      <c r="J7" s="189"/>
    </row>
    <row r="8" spans="1:14" s="8" customFormat="1" ht="57.75" thickBot="1" x14ac:dyDescent="0.25">
      <c r="A8" s="15" t="s">
        <v>4</v>
      </c>
      <c r="B8" s="16" t="s">
        <v>5</v>
      </c>
      <c r="C8" s="152" t="s">
        <v>6</v>
      </c>
      <c r="D8" s="153" t="s">
        <v>0</v>
      </c>
      <c r="E8" s="154" t="s">
        <v>40</v>
      </c>
      <c r="F8" s="152" t="s">
        <v>1</v>
      </c>
      <c r="G8" s="152" t="s">
        <v>8</v>
      </c>
      <c r="H8" s="152" t="s">
        <v>10</v>
      </c>
      <c r="I8" s="152" t="s">
        <v>11</v>
      </c>
      <c r="J8" s="153" t="s">
        <v>12</v>
      </c>
      <c r="K8" s="155" t="s">
        <v>39</v>
      </c>
    </row>
    <row r="9" spans="1:14" s="3" customFormat="1" ht="35.1" customHeight="1" x14ac:dyDescent="0.15">
      <c r="A9" s="194" t="s">
        <v>20</v>
      </c>
      <c r="B9" s="89" t="s">
        <v>30</v>
      </c>
      <c r="C9" s="19">
        <v>921677.5</v>
      </c>
      <c r="D9" s="20">
        <v>46</v>
      </c>
      <c r="E9" s="88">
        <v>563000</v>
      </c>
      <c r="F9" s="60">
        <f>$N$2*(2-E9/MIN(E$9:E$11))</f>
        <v>50</v>
      </c>
      <c r="G9" s="60">
        <f>D9+F9</f>
        <v>96</v>
      </c>
      <c r="H9" s="46">
        <v>1</v>
      </c>
      <c r="I9" s="38">
        <f>+$C9/$C$34*H9</f>
        <v>0.11766526975376916</v>
      </c>
      <c r="J9" s="130">
        <f t="shared" ref="J9:J32" si="0">+G9*I9</f>
        <v>11.295865896361839</v>
      </c>
      <c r="K9" s="151">
        <f>100-(E9*100/C9)</f>
        <v>38.915727030333279</v>
      </c>
    </row>
    <row r="10" spans="1:14" s="3" customFormat="1" ht="35.1" customHeight="1" x14ac:dyDescent="0.15">
      <c r="A10" s="195"/>
      <c r="B10" s="90" t="s">
        <v>31</v>
      </c>
      <c r="C10" s="28">
        <v>921677.5</v>
      </c>
      <c r="D10" s="29">
        <v>23</v>
      </c>
      <c r="E10" s="200" t="s">
        <v>41</v>
      </c>
      <c r="F10" s="201"/>
      <c r="G10" s="201"/>
      <c r="H10" s="201"/>
      <c r="I10" s="201"/>
      <c r="J10" s="202"/>
      <c r="K10" s="148"/>
    </row>
    <row r="11" spans="1:14" s="3" customFormat="1" ht="35.1" customHeight="1" thickBot="1" x14ac:dyDescent="0.2">
      <c r="A11" s="196"/>
      <c r="B11" s="91" t="s">
        <v>32</v>
      </c>
      <c r="C11" s="32">
        <v>921677.5</v>
      </c>
      <c r="D11" s="33">
        <v>27</v>
      </c>
      <c r="E11" s="34">
        <v>812136.3</v>
      </c>
      <c r="F11" s="35">
        <f>$N$2*(2-E11/MIN(E$9:E$11))</f>
        <v>27.874218472468915</v>
      </c>
      <c r="G11" s="35">
        <f>D11+F11</f>
        <v>54.874218472468911</v>
      </c>
      <c r="H11" s="47"/>
      <c r="I11" s="41">
        <f>+$C11/$C$34*H11</f>
        <v>0</v>
      </c>
      <c r="J11" s="131">
        <f t="shared" si="0"/>
        <v>0</v>
      </c>
      <c r="K11" s="149">
        <f t="shared" ref="K11:K32" si="1">100-(E11*100/C11)</f>
        <v>11.884981460434915</v>
      </c>
    </row>
    <row r="12" spans="1:14" s="3" customFormat="1" ht="35.1" customHeight="1" x14ac:dyDescent="0.15">
      <c r="A12" s="194" t="s">
        <v>21</v>
      </c>
      <c r="B12" s="89" t="s">
        <v>30</v>
      </c>
      <c r="C12" s="19">
        <v>473842.5</v>
      </c>
      <c r="D12" s="20">
        <v>46</v>
      </c>
      <c r="E12" s="88">
        <v>292672</v>
      </c>
      <c r="F12" s="60">
        <f>$N$2*(2-E12/MIN(E$12:E$14))</f>
        <v>50</v>
      </c>
      <c r="G12" s="60">
        <f t="shared" ref="G12:G32" si="2">D12+F12</f>
        <v>96</v>
      </c>
      <c r="H12" s="46">
        <v>1</v>
      </c>
      <c r="I12" s="38">
        <f>+$C12/$C$34*H12</f>
        <v>6.0492748909787175E-2</v>
      </c>
      <c r="J12" s="130">
        <f t="shared" si="0"/>
        <v>5.8073038953395688</v>
      </c>
      <c r="K12" s="151">
        <f t="shared" si="1"/>
        <v>38.234328917309021</v>
      </c>
    </row>
    <row r="13" spans="1:14" s="3" customFormat="1" ht="35.1" customHeight="1" x14ac:dyDescent="0.15">
      <c r="A13" s="195"/>
      <c r="B13" s="90" t="s">
        <v>31</v>
      </c>
      <c r="C13" s="28">
        <v>473842.5</v>
      </c>
      <c r="D13" s="29">
        <v>23</v>
      </c>
      <c r="E13" s="200" t="s">
        <v>41</v>
      </c>
      <c r="F13" s="201"/>
      <c r="G13" s="201"/>
      <c r="H13" s="201"/>
      <c r="I13" s="201"/>
      <c r="J13" s="202"/>
      <c r="K13" s="148"/>
    </row>
    <row r="14" spans="1:14" s="3" customFormat="1" ht="35.1" customHeight="1" thickBot="1" x14ac:dyDescent="0.2">
      <c r="A14" s="196"/>
      <c r="B14" s="91" t="s">
        <v>32</v>
      </c>
      <c r="C14" s="24">
        <v>473842.5</v>
      </c>
      <c r="D14" s="25">
        <v>27</v>
      </c>
      <c r="E14" s="26">
        <v>453941.2</v>
      </c>
      <c r="F14" s="27">
        <f>$N$2*(2-E14/MIN(E$12:E$14))</f>
        <v>22.448816422479766</v>
      </c>
      <c r="G14" s="27">
        <f t="shared" si="2"/>
        <v>49.448816422479766</v>
      </c>
      <c r="H14" s="57"/>
      <c r="I14" s="44"/>
      <c r="J14" s="132"/>
      <c r="K14" s="149">
        <f t="shared" si="1"/>
        <v>4.1999820615499885</v>
      </c>
    </row>
    <row r="15" spans="1:14" s="3" customFormat="1" ht="35.1" customHeight="1" x14ac:dyDescent="0.15">
      <c r="A15" s="194" t="s">
        <v>22</v>
      </c>
      <c r="B15" s="89" t="s">
        <v>30</v>
      </c>
      <c r="C15" s="19">
        <v>1374531.25</v>
      </c>
      <c r="D15" s="20">
        <v>46</v>
      </c>
      <c r="E15" s="88">
        <v>836028</v>
      </c>
      <c r="F15" s="94">
        <f>$N$2*(2-E15/MIN(E$15:E$17))</f>
        <v>49.236533316234635</v>
      </c>
      <c r="G15" s="95">
        <f t="shared" si="2"/>
        <v>95.236533316234642</v>
      </c>
      <c r="H15" s="46">
        <v>1</v>
      </c>
      <c r="I15" s="38">
        <f>+$C15/$C$34*H15</f>
        <v>0.17547850556863492</v>
      </c>
      <c r="J15" s="130">
        <f t="shared" ref="J15" si="3">+G15*I15</f>
        <v>16.711964541870366</v>
      </c>
      <c r="K15" s="151">
        <f t="shared" si="1"/>
        <v>39.177228600659319</v>
      </c>
    </row>
    <row r="16" spans="1:14" s="3" customFormat="1" ht="35.1" customHeight="1" x14ac:dyDescent="0.15">
      <c r="A16" s="195"/>
      <c r="B16" s="90" t="s">
        <v>31</v>
      </c>
      <c r="C16" s="28">
        <v>1374531.25</v>
      </c>
      <c r="D16" s="29">
        <v>23</v>
      </c>
      <c r="E16" s="200" t="s">
        <v>41</v>
      </c>
      <c r="F16" s="201"/>
      <c r="G16" s="201"/>
      <c r="H16" s="201"/>
      <c r="I16" s="201"/>
      <c r="J16" s="202"/>
      <c r="K16" s="148"/>
    </row>
    <row r="17" spans="1:17" s="3" customFormat="1" ht="35.1" customHeight="1" thickBot="1" x14ac:dyDescent="0.2">
      <c r="A17" s="196"/>
      <c r="B17" s="91" t="s">
        <v>32</v>
      </c>
      <c r="C17" s="32">
        <v>1374531.25</v>
      </c>
      <c r="D17" s="33">
        <v>27</v>
      </c>
      <c r="E17" s="104">
        <v>823454.4</v>
      </c>
      <c r="F17" s="105">
        <f>$N$2*(2-E17/MIN(E$15:E$17))</f>
        <v>50</v>
      </c>
      <c r="G17" s="106">
        <f t="shared" ref="G17:G18" si="4">D17+F17</f>
        <v>77</v>
      </c>
      <c r="H17" s="81"/>
      <c r="I17" s="82"/>
      <c r="J17" s="141"/>
      <c r="K17" s="149">
        <f t="shared" si="1"/>
        <v>40.091984085483688</v>
      </c>
    </row>
    <row r="18" spans="1:17" s="3" customFormat="1" ht="35.1" customHeight="1" x14ac:dyDescent="0.15">
      <c r="A18" s="194" t="s">
        <v>23</v>
      </c>
      <c r="B18" s="89" t="s">
        <v>30</v>
      </c>
      <c r="C18" s="96">
        <v>921677.5</v>
      </c>
      <c r="D18" s="101">
        <v>46</v>
      </c>
      <c r="E18" s="88">
        <v>563000</v>
      </c>
      <c r="F18" s="60">
        <f>$N$2*(2-E18/MIN(E$18:E$20))</f>
        <v>50</v>
      </c>
      <c r="G18" s="95">
        <f t="shared" si="4"/>
        <v>96</v>
      </c>
      <c r="H18" s="99">
        <v>1</v>
      </c>
      <c r="I18" s="38">
        <f>+$C18/$C$34*H18</f>
        <v>0.11766526975376916</v>
      </c>
      <c r="J18" s="130">
        <f t="shared" ref="J18" si="5">+G18*I18</f>
        <v>11.295865896361839</v>
      </c>
      <c r="K18" s="151">
        <f t="shared" si="1"/>
        <v>38.915727030333279</v>
      </c>
    </row>
    <row r="19" spans="1:17" s="3" customFormat="1" ht="35.1" customHeight="1" x14ac:dyDescent="0.15">
      <c r="A19" s="195"/>
      <c r="B19" s="90" t="s">
        <v>31</v>
      </c>
      <c r="C19" s="28">
        <v>921677.5</v>
      </c>
      <c r="D19" s="102">
        <v>23</v>
      </c>
      <c r="E19" s="200" t="s">
        <v>41</v>
      </c>
      <c r="F19" s="201"/>
      <c r="G19" s="201"/>
      <c r="H19" s="201"/>
      <c r="I19" s="201"/>
      <c r="J19" s="202"/>
      <c r="K19" s="148"/>
    </row>
    <row r="20" spans="1:17" s="3" customFormat="1" ht="35.1" customHeight="1" thickBot="1" x14ac:dyDescent="0.2">
      <c r="A20" s="196"/>
      <c r="B20" s="91" t="s">
        <v>32</v>
      </c>
      <c r="C20" s="97">
        <v>921677.5</v>
      </c>
      <c r="D20" s="103">
        <v>27</v>
      </c>
      <c r="E20" s="26">
        <v>812136.3</v>
      </c>
      <c r="F20" s="27">
        <f>$N$2*(2-E20/MIN(E$18:E$20))</f>
        <v>27.874218472468915</v>
      </c>
      <c r="G20" s="61">
        <f t="shared" ref="G20:G21" si="6">D20+F20</f>
        <v>54.874218472468911</v>
      </c>
      <c r="H20" s="100"/>
      <c r="I20" s="82"/>
      <c r="J20" s="141"/>
      <c r="K20" s="149">
        <f t="shared" si="1"/>
        <v>11.884981460434915</v>
      </c>
    </row>
    <row r="21" spans="1:17" s="3" customFormat="1" ht="35.1" customHeight="1" x14ac:dyDescent="0.15">
      <c r="A21" s="145" t="s">
        <v>24</v>
      </c>
      <c r="B21" s="89" t="s">
        <v>30</v>
      </c>
      <c r="C21" s="96">
        <v>921677.5</v>
      </c>
      <c r="D21" s="20">
        <v>46</v>
      </c>
      <c r="E21" s="107">
        <v>563000</v>
      </c>
      <c r="F21" s="108">
        <f>$N$2*(2-E21/MIN(E$21:E$22))</f>
        <v>50</v>
      </c>
      <c r="G21" s="109">
        <f t="shared" si="6"/>
        <v>96</v>
      </c>
      <c r="H21" s="46">
        <v>1</v>
      </c>
      <c r="I21" s="38">
        <f>+$C21/$C$34*H21</f>
        <v>0.11766526975376916</v>
      </c>
      <c r="J21" s="130">
        <f t="shared" ref="J21:J27" si="7">+G21*I21</f>
        <v>11.295865896361839</v>
      </c>
      <c r="K21" s="151">
        <f t="shared" si="1"/>
        <v>38.915727030333279</v>
      </c>
    </row>
    <row r="22" spans="1:17" s="3" customFormat="1" ht="35.1" customHeight="1" thickBot="1" x14ac:dyDescent="0.2">
      <c r="A22" s="146"/>
      <c r="B22" s="90" t="s">
        <v>31</v>
      </c>
      <c r="C22" s="24">
        <v>921677.5</v>
      </c>
      <c r="D22" s="29">
        <v>23</v>
      </c>
      <c r="E22" s="197" t="s">
        <v>41</v>
      </c>
      <c r="F22" s="198"/>
      <c r="G22" s="198"/>
      <c r="H22" s="198"/>
      <c r="I22" s="198"/>
      <c r="J22" s="199"/>
      <c r="K22" s="149"/>
    </row>
    <row r="23" spans="1:17" s="3" customFormat="1" ht="35.1" customHeight="1" x14ac:dyDescent="0.15">
      <c r="A23" s="194" t="s">
        <v>25</v>
      </c>
      <c r="B23" s="89" t="s">
        <v>30</v>
      </c>
      <c r="C23" s="19">
        <v>1823370</v>
      </c>
      <c r="D23" s="20">
        <v>46</v>
      </c>
      <c r="E23" s="88">
        <v>1108456</v>
      </c>
      <c r="F23" s="60">
        <f>$N$2*(2-E23/MIN(E$23:E$24))</f>
        <v>50</v>
      </c>
      <c r="G23" s="95">
        <f t="shared" ref="G23" si="8">D23+F23</f>
        <v>96</v>
      </c>
      <c r="H23" s="46">
        <v>1</v>
      </c>
      <c r="I23" s="38">
        <f>+$C23/$C$34*H23</f>
        <v>0.23277916940679369</v>
      </c>
      <c r="J23" s="130">
        <f t="shared" si="7"/>
        <v>22.346800263052195</v>
      </c>
      <c r="K23" s="151">
        <f t="shared" si="1"/>
        <v>39.208388862381199</v>
      </c>
    </row>
    <row r="24" spans="1:17" s="3" customFormat="1" ht="35.1" customHeight="1" thickBot="1" x14ac:dyDescent="0.2">
      <c r="A24" s="195"/>
      <c r="B24" s="90" t="s">
        <v>31</v>
      </c>
      <c r="C24" s="28">
        <v>1823370</v>
      </c>
      <c r="D24" s="29">
        <v>23</v>
      </c>
      <c r="E24" s="197" t="s">
        <v>41</v>
      </c>
      <c r="F24" s="198"/>
      <c r="G24" s="198"/>
      <c r="H24" s="198"/>
      <c r="I24" s="198"/>
      <c r="J24" s="199"/>
      <c r="K24" s="149"/>
    </row>
    <row r="25" spans="1:17" s="3" customFormat="1" ht="35.1" customHeight="1" x14ac:dyDescent="0.15">
      <c r="A25" s="194" t="s">
        <v>26</v>
      </c>
      <c r="B25" s="89" t="s">
        <v>33</v>
      </c>
      <c r="C25" s="19">
        <v>473842.5</v>
      </c>
      <c r="D25" s="20">
        <v>31</v>
      </c>
      <c r="E25" s="116">
        <v>379074</v>
      </c>
      <c r="F25" s="118">
        <f>$N$2*(2-E25/MIN(E$25:E$28))</f>
        <v>27.370581056044017</v>
      </c>
      <c r="G25" s="117">
        <f t="shared" ref="G25:G27" si="9">D25+F25</f>
        <v>58.370581056044017</v>
      </c>
      <c r="H25" s="46"/>
      <c r="I25" s="38">
        <f>+$C25/$C$34*H25</f>
        <v>0</v>
      </c>
      <c r="J25" s="130">
        <f t="shared" si="7"/>
        <v>0</v>
      </c>
      <c r="K25" s="147">
        <f t="shared" si="1"/>
        <v>20</v>
      </c>
    </row>
    <row r="26" spans="1:17" s="3" customFormat="1" ht="35.1" customHeight="1" x14ac:dyDescent="0.15">
      <c r="A26" s="195"/>
      <c r="B26" s="90" t="s">
        <v>34</v>
      </c>
      <c r="C26" s="28">
        <v>473842.5</v>
      </c>
      <c r="D26" s="29">
        <v>30</v>
      </c>
      <c r="E26" s="110">
        <v>260964.5</v>
      </c>
      <c r="F26" s="75">
        <f>$N$2*(2-E26/MIN(E$25:E$28))</f>
        <v>50</v>
      </c>
      <c r="G26" s="119">
        <f t="shared" si="9"/>
        <v>80</v>
      </c>
      <c r="H26" s="47"/>
      <c r="I26" s="41"/>
      <c r="J26" s="131"/>
      <c r="K26" s="148">
        <f t="shared" si="1"/>
        <v>44.925898373404664</v>
      </c>
      <c r="Q26" s="203"/>
    </row>
    <row r="27" spans="1:17" s="3" customFormat="1" ht="35.1" customHeight="1" x14ac:dyDescent="0.15">
      <c r="A27" s="195"/>
      <c r="B27" s="90" t="s">
        <v>30</v>
      </c>
      <c r="C27" s="28">
        <v>473842.5</v>
      </c>
      <c r="D27" s="29">
        <v>46</v>
      </c>
      <c r="E27" s="22">
        <v>292672</v>
      </c>
      <c r="F27" s="108">
        <f>$N$2*(2-E27/MIN(E$25:E$28))</f>
        <v>43.924939982258124</v>
      </c>
      <c r="G27" s="120">
        <f t="shared" si="9"/>
        <v>89.924939982258124</v>
      </c>
      <c r="H27" s="47">
        <v>1</v>
      </c>
      <c r="I27" s="41">
        <f>+$C27/$C$34*H27</f>
        <v>6.0492748909787175E-2</v>
      </c>
      <c r="J27" s="131">
        <f t="shared" si="7"/>
        <v>5.4398068150744221</v>
      </c>
      <c r="K27" s="150">
        <f t="shared" si="1"/>
        <v>38.234328917309021</v>
      </c>
    </row>
    <row r="28" spans="1:17" s="3" customFormat="1" ht="35.1" customHeight="1" thickBot="1" x14ac:dyDescent="0.2">
      <c r="A28" s="196"/>
      <c r="B28" s="91" t="s">
        <v>31</v>
      </c>
      <c r="C28" s="32">
        <v>473842.5</v>
      </c>
      <c r="D28" s="33">
        <v>23</v>
      </c>
      <c r="E28" s="197" t="s">
        <v>41</v>
      </c>
      <c r="F28" s="198"/>
      <c r="G28" s="198"/>
      <c r="H28" s="198"/>
      <c r="I28" s="198"/>
      <c r="J28" s="199"/>
      <c r="K28" s="149"/>
    </row>
    <row r="29" spans="1:17" s="3" customFormat="1" ht="35.1" customHeight="1" x14ac:dyDescent="0.15">
      <c r="A29" s="194" t="s">
        <v>27</v>
      </c>
      <c r="B29" s="62" t="s">
        <v>35</v>
      </c>
      <c r="C29" s="19">
        <v>922427.5</v>
      </c>
      <c r="D29" s="101">
        <v>30</v>
      </c>
      <c r="E29" s="116">
        <v>675673.7</v>
      </c>
      <c r="F29" s="70">
        <f>$N$2*(2-E29/MIN(E$29:E$33))</f>
        <v>33.409512452324407</v>
      </c>
      <c r="G29" s="125">
        <f t="shared" ref="G29:G30" si="10">D29+F29</f>
        <v>63.409512452324407</v>
      </c>
      <c r="H29" s="46"/>
      <c r="I29" s="38">
        <f>+$C29/$C$34*H29</f>
        <v>0</v>
      </c>
      <c r="J29" s="39">
        <f t="shared" ref="J29" si="11">+G29*I29</f>
        <v>0</v>
      </c>
      <c r="K29" s="147">
        <f t="shared" si="1"/>
        <v>26.750481745177808</v>
      </c>
      <c r="Q29" s="203"/>
    </row>
    <row r="30" spans="1:17" s="3" customFormat="1" ht="35.1" customHeight="1" x14ac:dyDescent="0.15">
      <c r="A30" s="195"/>
      <c r="B30" s="63" t="s">
        <v>33</v>
      </c>
      <c r="C30" s="28">
        <v>922427.5</v>
      </c>
      <c r="D30" s="102">
        <v>31</v>
      </c>
      <c r="E30" s="110">
        <v>737942</v>
      </c>
      <c r="F30" s="75">
        <f>$N$2*(2-E30/MIN(E$29:E$33))</f>
        <v>27.272709353780044</v>
      </c>
      <c r="G30" s="126">
        <f t="shared" si="10"/>
        <v>58.272709353780044</v>
      </c>
      <c r="H30" s="47"/>
      <c r="I30" s="41"/>
      <c r="J30" s="42"/>
      <c r="K30" s="148">
        <f t="shared" si="1"/>
        <v>20</v>
      </c>
    </row>
    <row r="31" spans="1:17" s="3" customFormat="1" ht="35.1" customHeight="1" x14ac:dyDescent="0.15">
      <c r="A31" s="195"/>
      <c r="B31" s="63" t="s">
        <v>34</v>
      </c>
      <c r="C31" s="28">
        <v>922427.5</v>
      </c>
      <c r="D31" s="102">
        <v>30</v>
      </c>
      <c r="E31" s="110">
        <v>507335</v>
      </c>
      <c r="F31" s="75">
        <f>$N$2*(2-E31/MIN(E$29:E$33))</f>
        <v>50</v>
      </c>
      <c r="G31" s="126">
        <f t="shared" si="2"/>
        <v>80</v>
      </c>
      <c r="H31" s="47"/>
      <c r="I31" s="41">
        <f>+$C31/$C$34*H31</f>
        <v>0</v>
      </c>
      <c r="J31" s="42">
        <f t="shared" si="0"/>
        <v>0</v>
      </c>
      <c r="K31" s="148">
        <f t="shared" si="1"/>
        <v>45.000013551200503</v>
      </c>
    </row>
    <row r="32" spans="1:17" s="3" customFormat="1" ht="35.1" customHeight="1" x14ac:dyDescent="0.15">
      <c r="A32" s="195"/>
      <c r="B32" s="90" t="s">
        <v>30</v>
      </c>
      <c r="C32" s="28">
        <v>922427.5</v>
      </c>
      <c r="D32" s="102">
        <v>46</v>
      </c>
      <c r="E32" s="22">
        <v>563692</v>
      </c>
      <c r="F32" s="23">
        <f>$N$2*(2-E32/MIN(E$29:E$33))</f>
        <v>44.44578040150985</v>
      </c>
      <c r="G32" s="127">
        <f t="shared" si="2"/>
        <v>90.44578040150985</v>
      </c>
      <c r="H32" s="47">
        <v>1</v>
      </c>
      <c r="I32" s="41">
        <f>+$C32/$C$34*H32</f>
        <v>0.11776101794368954</v>
      </c>
      <c r="J32" s="42">
        <f t="shared" si="0"/>
        <v>10.650987168793206</v>
      </c>
      <c r="K32" s="150">
        <f t="shared" si="1"/>
        <v>38.890373498188204</v>
      </c>
    </row>
    <row r="33" spans="1:11" s="3" customFormat="1" ht="35.1" customHeight="1" thickBot="1" x14ac:dyDescent="0.2">
      <c r="A33" s="196"/>
      <c r="B33" s="123" t="s">
        <v>31</v>
      </c>
      <c r="C33" s="24">
        <v>922427.5</v>
      </c>
      <c r="D33" s="124">
        <v>23</v>
      </c>
      <c r="E33" s="197" t="s">
        <v>41</v>
      </c>
      <c r="F33" s="198"/>
      <c r="G33" s="198"/>
      <c r="H33" s="198"/>
      <c r="I33" s="198"/>
      <c r="J33" s="199"/>
      <c r="K33" s="149"/>
    </row>
    <row r="34" spans="1:11" ht="42.75" customHeight="1" thickBot="1" x14ac:dyDescent="0.25">
      <c r="B34" s="121" t="s">
        <v>13</v>
      </c>
      <c r="C34" s="122">
        <f>C9+C12+C31+C16+C19+C21+C23+C26</f>
        <v>7833046.25</v>
      </c>
      <c r="I34" s="58" t="s">
        <v>14</v>
      </c>
      <c r="J34" s="142">
        <f>SUM(J9:J33)</f>
        <v>94.84446037321527</v>
      </c>
    </row>
    <row r="37" spans="1:11" ht="14.25" x14ac:dyDescent="0.2">
      <c r="A37" s="1" t="s">
        <v>2</v>
      </c>
    </row>
    <row r="38" spans="1:11" ht="14.25" x14ac:dyDescent="0.2">
      <c r="A38" s="1" t="s">
        <v>38</v>
      </c>
    </row>
    <row r="40" spans="1:11" ht="56.25" customHeight="1" x14ac:dyDescent="0.2">
      <c r="A40" s="186"/>
      <c r="B40" s="186"/>
      <c r="C40" s="186"/>
      <c r="D40" s="186"/>
      <c r="E40" s="186"/>
      <c r="F40" s="186"/>
      <c r="G40" s="186"/>
    </row>
  </sheetData>
  <mergeCells count="20">
    <mergeCell ref="A3:J3"/>
    <mergeCell ref="A4:J4"/>
    <mergeCell ref="A5:J5"/>
    <mergeCell ref="E7:J7"/>
    <mergeCell ref="E28:J28"/>
    <mergeCell ref="E33:J33"/>
    <mergeCell ref="A29:A33"/>
    <mergeCell ref="A40:G40"/>
    <mergeCell ref="E10:J10"/>
    <mergeCell ref="E13:J13"/>
    <mergeCell ref="E16:J16"/>
    <mergeCell ref="E19:J19"/>
    <mergeCell ref="E22:J22"/>
    <mergeCell ref="A23:A24"/>
    <mergeCell ref="A25:A28"/>
    <mergeCell ref="E24:J24"/>
    <mergeCell ref="A15:A17"/>
    <mergeCell ref="A18:A20"/>
    <mergeCell ref="A9:A11"/>
    <mergeCell ref="A12:A14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valoración</vt:lpstr>
      <vt:lpstr>Alternativa adjudicada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Carmen Maria Ramirez Marquez</cp:lastModifiedBy>
  <cp:lastPrinted>2021-11-19T11:28:43Z</cp:lastPrinted>
  <dcterms:created xsi:type="dcterms:W3CDTF">2007-03-30T09:59:06Z</dcterms:created>
  <dcterms:modified xsi:type="dcterms:W3CDTF">2023-06-06T06:56:35Z</dcterms:modified>
</cp:coreProperties>
</file>