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3\EXPEDIENTES COMITÉ\3.- INFORME TECNICO\S-01490-2023 CIRC.DATOS SIST.CONTRIB\INFORMES\"/>
    </mc:Choice>
  </mc:AlternateContent>
  <xr:revisionPtr revIDLastSave="0" documentId="13_ncr:1_{CD0BCC31-8B32-4163-9A21-135804046B58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ADJUDICADA'!$A$1:$L$54</definedName>
    <definedName name="_xlnm.Print_Area" localSheetId="1">valoración!$A$2:$X$54</definedName>
  </definedNames>
  <calcPr calcId="191029"/>
</workbook>
</file>

<file path=xl/calcChain.xml><?xml version="1.0" encoding="utf-8"?>
<calcChain xmlns="http://schemas.openxmlformats.org/spreadsheetml/2006/main">
  <c r="K50" i="6" l="1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C50" i="6"/>
  <c r="L9" i="6"/>
  <c r="T32" i="5"/>
  <c r="T30" i="5"/>
  <c r="T28" i="5"/>
  <c r="T26" i="5"/>
  <c r="M26" i="5"/>
  <c r="M28" i="5"/>
  <c r="M43" i="5"/>
  <c r="T48" i="5"/>
  <c r="T47" i="5"/>
  <c r="T46" i="5"/>
  <c r="T45" i="5"/>
  <c r="T44" i="5"/>
  <c r="T43" i="5"/>
  <c r="T42" i="5"/>
  <c r="T41" i="5"/>
  <c r="T40" i="5"/>
  <c r="T39" i="5"/>
  <c r="T38" i="5"/>
  <c r="T37" i="5"/>
  <c r="T36" i="5"/>
  <c r="T35" i="5"/>
  <c r="T34" i="5"/>
  <c r="T33" i="5"/>
  <c r="T31" i="5"/>
  <c r="T29" i="5"/>
  <c r="T27" i="5"/>
  <c r="T24" i="5"/>
  <c r="T21" i="5"/>
  <c r="T18" i="5"/>
  <c r="M48" i="5"/>
  <c r="M46" i="5"/>
  <c r="M47" i="5"/>
  <c r="M45" i="5"/>
  <c r="M44" i="5"/>
  <c r="M42" i="5"/>
  <c r="M41" i="5"/>
  <c r="M40" i="5"/>
  <c r="M39" i="5"/>
  <c r="M38" i="5"/>
  <c r="M37" i="5"/>
  <c r="M36" i="5"/>
  <c r="M35" i="5"/>
  <c r="M34" i="5"/>
  <c r="M33" i="5"/>
  <c r="M32" i="5"/>
  <c r="M30" i="5"/>
  <c r="M27" i="5"/>
  <c r="M24" i="5"/>
  <c r="M21" i="5"/>
  <c r="M18" i="5"/>
  <c r="M31" i="5"/>
  <c r="M29" i="5"/>
  <c r="M25" i="5"/>
  <c r="F11" i="5" l="1"/>
  <c r="F12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 l="1"/>
  <c r="F25" i="5"/>
  <c r="F24" i="5"/>
  <c r="F21" i="5"/>
  <c r="F18" i="5"/>
  <c r="F17" i="5"/>
  <c r="F16" i="5"/>
  <c r="F15" i="5"/>
  <c r="F13" i="5"/>
  <c r="F9" i="5"/>
  <c r="C50" i="5" l="1"/>
  <c r="G15" i="5"/>
  <c r="L15" i="5"/>
  <c r="S15" i="5"/>
  <c r="G16" i="5"/>
  <c r="L16" i="5"/>
  <c r="S16" i="5"/>
  <c r="G17" i="5"/>
  <c r="L17" i="5"/>
  <c r="S17" i="5"/>
  <c r="G18" i="5"/>
  <c r="L18" i="5"/>
  <c r="S18" i="5"/>
  <c r="G19" i="5"/>
  <c r="L19" i="5"/>
  <c r="S19" i="5"/>
  <c r="G20" i="5"/>
  <c r="L20" i="5"/>
  <c r="S20" i="5"/>
  <c r="G21" i="5"/>
  <c r="L21" i="5"/>
  <c r="S21" i="5"/>
  <c r="G22" i="5"/>
  <c r="L22" i="5"/>
  <c r="S22" i="5"/>
  <c r="G23" i="5"/>
  <c r="L23" i="5"/>
  <c r="S23" i="5"/>
  <c r="G24" i="5"/>
  <c r="L24" i="5"/>
  <c r="S24" i="5"/>
  <c r="G25" i="5"/>
  <c r="L25" i="5"/>
  <c r="S25" i="5"/>
  <c r="G26" i="5"/>
  <c r="L26" i="5"/>
  <c r="S26" i="5"/>
  <c r="G27" i="5"/>
  <c r="L27" i="5"/>
  <c r="S27" i="5"/>
  <c r="G28" i="5"/>
  <c r="L28" i="5"/>
  <c r="S28" i="5"/>
  <c r="G29" i="5"/>
  <c r="L29" i="5"/>
  <c r="S29" i="5"/>
  <c r="G30" i="5"/>
  <c r="L30" i="5"/>
  <c r="S30" i="5"/>
  <c r="G31" i="5"/>
  <c r="L31" i="5"/>
  <c r="S31" i="5"/>
  <c r="G32" i="5"/>
  <c r="L32" i="5"/>
  <c r="S32" i="5"/>
  <c r="G33" i="5"/>
  <c r="L33" i="5"/>
  <c r="S33" i="5"/>
  <c r="G34" i="5"/>
  <c r="L34" i="5"/>
  <c r="S34" i="5"/>
  <c r="G35" i="5"/>
  <c r="L35" i="5"/>
  <c r="S35" i="5"/>
  <c r="G36" i="5"/>
  <c r="L36" i="5"/>
  <c r="S36" i="5"/>
  <c r="G37" i="5"/>
  <c r="L37" i="5"/>
  <c r="S37" i="5"/>
  <c r="G38" i="5"/>
  <c r="L38" i="5"/>
  <c r="S38" i="5"/>
  <c r="G39" i="5"/>
  <c r="L39" i="5"/>
  <c r="S39" i="5"/>
  <c r="G40" i="5"/>
  <c r="L40" i="5"/>
  <c r="S40" i="5"/>
  <c r="G41" i="5"/>
  <c r="L41" i="5"/>
  <c r="S41" i="5"/>
  <c r="G42" i="5"/>
  <c r="L42" i="5"/>
  <c r="S42" i="5"/>
  <c r="G43" i="5"/>
  <c r="L43" i="5"/>
  <c r="S43" i="5"/>
  <c r="G44" i="5"/>
  <c r="L44" i="5"/>
  <c r="S44" i="5"/>
  <c r="G45" i="5"/>
  <c r="L45" i="5"/>
  <c r="S45" i="5"/>
  <c r="G46" i="5"/>
  <c r="L46" i="5"/>
  <c r="S46" i="5"/>
  <c r="G47" i="5"/>
  <c r="L47" i="5"/>
  <c r="S47" i="5"/>
  <c r="G48" i="5"/>
  <c r="L48" i="5"/>
  <c r="S48" i="5"/>
  <c r="T15" i="5" l="1"/>
  <c r="T16" i="5"/>
  <c r="T17" i="5"/>
  <c r="M15" i="5"/>
  <c r="M17" i="5"/>
  <c r="M16" i="5"/>
  <c r="A4" i="6"/>
  <c r="A3" i="6"/>
  <c r="A2" i="6"/>
  <c r="P12" i="5" l="1"/>
  <c r="S49" i="5"/>
  <c r="L49" i="5"/>
  <c r="N43" i="5" s="1"/>
  <c r="F49" i="5"/>
  <c r="G49" i="5" s="1"/>
  <c r="S14" i="5"/>
  <c r="L14" i="5"/>
  <c r="F14" i="5"/>
  <c r="G14" i="5" s="1"/>
  <c r="S13" i="5"/>
  <c r="L13" i="5"/>
  <c r="G13" i="5"/>
  <c r="S12" i="5"/>
  <c r="L12" i="5"/>
  <c r="G12" i="5"/>
  <c r="S11" i="5"/>
  <c r="L11" i="5"/>
  <c r="G11" i="5"/>
  <c r="S10" i="5"/>
  <c r="L10" i="5"/>
  <c r="I10" i="5"/>
  <c r="F10" i="5"/>
  <c r="G10" i="5" s="1"/>
  <c r="S9" i="5"/>
  <c r="L9" i="5"/>
  <c r="G9" i="5"/>
  <c r="P11" i="5" l="1"/>
  <c r="I9" i="5"/>
  <c r="J9" i="5" s="1"/>
  <c r="P10" i="5"/>
  <c r="W11" i="5"/>
  <c r="P9" i="5"/>
  <c r="W10" i="5"/>
  <c r="I12" i="5"/>
  <c r="W9" i="5"/>
  <c r="I11" i="5"/>
  <c r="J11" i="5" s="1"/>
  <c r="M14" i="5"/>
  <c r="N14" i="5" s="1"/>
  <c r="U46" i="5"/>
  <c r="U23" i="5"/>
  <c r="U15" i="5"/>
  <c r="U18" i="5"/>
  <c r="U38" i="5"/>
  <c r="U39" i="5"/>
  <c r="U29" i="5"/>
  <c r="U26" i="5"/>
  <c r="U35" i="5"/>
  <c r="U19" i="5"/>
  <c r="U24" i="5"/>
  <c r="U20" i="5"/>
  <c r="U43" i="5"/>
  <c r="U48" i="5"/>
  <c r="U22" i="5"/>
  <c r="U28" i="5"/>
  <c r="U47" i="5"/>
  <c r="U25" i="5"/>
  <c r="U31" i="5"/>
  <c r="U44" i="5"/>
  <c r="U42" i="5"/>
  <c r="U45" i="5"/>
  <c r="U27" i="5"/>
  <c r="U40" i="5"/>
  <c r="U30" i="5"/>
  <c r="U34" i="5"/>
  <c r="U32" i="5"/>
  <c r="U41" i="5"/>
  <c r="U36" i="5"/>
  <c r="U16" i="5"/>
  <c r="U17" i="5"/>
  <c r="U37" i="5"/>
  <c r="U33" i="5"/>
  <c r="U21" i="5"/>
  <c r="T12" i="5"/>
  <c r="U12" i="5" s="1"/>
  <c r="I17" i="5"/>
  <c r="J17" i="5" s="1"/>
  <c r="I18" i="5"/>
  <c r="J18" i="5" s="1"/>
  <c r="W22" i="5"/>
  <c r="W23" i="5"/>
  <c r="W25" i="5"/>
  <c r="W28" i="5"/>
  <c r="P34" i="5"/>
  <c r="P35" i="5"/>
  <c r="I37" i="5"/>
  <c r="J37" i="5" s="1"/>
  <c r="I39" i="5"/>
  <c r="J39" i="5" s="1"/>
  <c r="W43" i="5"/>
  <c r="P47" i="5"/>
  <c r="P46" i="5"/>
  <c r="I15" i="5"/>
  <c r="J15" i="5" s="1"/>
  <c r="I16" i="5"/>
  <c r="J16" i="5" s="1"/>
  <c r="I21" i="5"/>
  <c r="J21" i="5" s="1"/>
  <c r="I22" i="5"/>
  <c r="J22" i="5" s="1"/>
  <c r="W26" i="5"/>
  <c r="W27" i="5"/>
  <c r="W29" i="5"/>
  <c r="W30" i="5"/>
  <c r="W31" i="5"/>
  <c r="W33" i="5"/>
  <c r="P36" i="5"/>
  <c r="I38" i="5"/>
  <c r="J38" i="5" s="1"/>
  <c r="I40" i="5"/>
  <c r="J40" i="5" s="1"/>
  <c r="W42" i="5"/>
  <c r="W48" i="5"/>
  <c r="W19" i="5"/>
  <c r="W24" i="5"/>
  <c r="P45" i="5"/>
  <c r="I19" i="5"/>
  <c r="J19" i="5" s="1"/>
  <c r="I20" i="5"/>
  <c r="J20" i="5" s="1"/>
  <c r="I25" i="5"/>
  <c r="J25" i="5" s="1"/>
  <c r="I26" i="5"/>
  <c r="J26" i="5" s="1"/>
  <c r="I29" i="5"/>
  <c r="J29" i="5" s="1"/>
  <c r="W32" i="5"/>
  <c r="P37" i="5"/>
  <c r="W44" i="5"/>
  <c r="W45" i="5"/>
  <c r="W47" i="5"/>
  <c r="W18" i="5"/>
  <c r="P33" i="5"/>
  <c r="W41" i="5"/>
  <c r="P15" i="5"/>
  <c r="P16" i="5"/>
  <c r="P17" i="5"/>
  <c r="P18" i="5"/>
  <c r="I23" i="5"/>
  <c r="J23" i="5" s="1"/>
  <c r="I24" i="5"/>
  <c r="J24" i="5" s="1"/>
  <c r="I31" i="5"/>
  <c r="J31" i="5" s="1"/>
  <c r="I32" i="5"/>
  <c r="J32" i="5" s="1"/>
  <c r="W34" i="5"/>
  <c r="P38" i="5"/>
  <c r="P39" i="5"/>
  <c r="I41" i="5"/>
  <c r="J41" i="5" s="1"/>
  <c r="I44" i="5"/>
  <c r="J44" i="5" s="1"/>
  <c r="W46" i="5"/>
  <c r="P19" i="5"/>
  <c r="P20" i="5"/>
  <c r="P21" i="5"/>
  <c r="P22" i="5"/>
  <c r="I27" i="5"/>
  <c r="J27" i="5" s="1"/>
  <c r="I28" i="5"/>
  <c r="J28" i="5" s="1"/>
  <c r="I30" i="5"/>
  <c r="J30" i="5" s="1"/>
  <c r="W35" i="5"/>
  <c r="W36" i="5"/>
  <c r="W37" i="5"/>
  <c r="P40" i="5"/>
  <c r="I42" i="5"/>
  <c r="J42" i="5" s="1"/>
  <c r="I43" i="5"/>
  <c r="J43" i="5" s="1"/>
  <c r="I45" i="5"/>
  <c r="J45" i="5" s="1"/>
  <c r="I46" i="5"/>
  <c r="J46" i="5" s="1"/>
  <c r="I48" i="5"/>
  <c r="J48" i="5" s="1"/>
  <c r="W39" i="5"/>
  <c r="W16" i="5"/>
  <c r="P23" i="5"/>
  <c r="P24" i="5"/>
  <c r="P25" i="5"/>
  <c r="P26" i="5"/>
  <c r="P29" i="5"/>
  <c r="I33" i="5"/>
  <c r="J33" i="5" s="1"/>
  <c r="I35" i="5"/>
  <c r="J35" i="5" s="1"/>
  <c r="P41" i="5"/>
  <c r="W21" i="5"/>
  <c r="W15" i="5"/>
  <c r="W17" i="5"/>
  <c r="W20" i="5"/>
  <c r="P27" i="5"/>
  <c r="P28" i="5"/>
  <c r="P30" i="5"/>
  <c r="P31" i="5"/>
  <c r="P32" i="5"/>
  <c r="I34" i="5"/>
  <c r="J34" i="5" s="1"/>
  <c r="I36" i="5"/>
  <c r="J36" i="5" s="1"/>
  <c r="W38" i="5"/>
  <c r="P42" i="5"/>
  <c r="P43" i="5"/>
  <c r="P44" i="5"/>
  <c r="I47" i="5"/>
  <c r="J47" i="5" s="1"/>
  <c r="P48" i="5"/>
  <c r="W40" i="5"/>
  <c r="T49" i="5"/>
  <c r="U49" i="5" s="1"/>
  <c r="N27" i="5"/>
  <c r="N22" i="5"/>
  <c r="N29" i="5"/>
  <c r="N39" i="5"/>
  <c r="N46" i="5"/>
  <c r="N34" i="5"/>
  <c r="N15" i="5"/>
  <c r="N23" i="5"/>
  <c r="N30" i="5"/>
  <c r="N42" i="5"/>
  <c r="N19" i="5"/>
  <c r="N18" i="5"/>
  <c r="N26" i="5"/>
  <c r="N32" i="5"/>
  <c r="N35" i="5"/>
  <c r="N44" i="5"/>
  <c r="N38" i="5"/>
  <c r="N17" i="5"/>
  <c r="N48" i="5"/>
  <c r="N37" i="5"/>
  <c r="N16" i="5"/>
  <c r="N41" i="5"/>
  <c r="N28" i="5"/>
  <c r="N21" i="5"/>
  <c r="N25" i="5"/>
  <c r="N47" i="5"/>
  <c r="N20" i="5"/>
  <c r="N45" i="5"/>
  <c r="N24" i="5"/>
  <c r="N31" i="5"/>
  <c r="N36" i="5"/>
  <c r="N40" i="5"/>
  <c r="N33" i="5"/>
  <c r="J12" i="5"/>
  <c r="I13" i="5"/>
  <c r="J13" i="5" s="1"/>
  <c r="P14" i="5"/>
  <c r="W49" i="5"/>
  <c r="T13" i="5"/>
  <c r="U13" i="5" s="1"/>
  <c r="P13" i="5"/>
  <c r="W14" i="5"/>
  <c r="J10" i="5"/>
  <c r="W13" i="5"/>
  <c r="I49" i="5"/>
  <c r="J49" i="5" s="1"/>
  <c r="M10" i="5"/>
  <c r="N10" i="5" s="1"/>
  <c r="W12" i="5"/>
  <c r="I14" i="5"/>
  <c r="J14" i="5" s="1"/>
  <c r="P49" i="5"/>
  <c r="M11" i="5"/>
  <c r="N11" i="5" s="1"/>
  <c r="T10" i="5"/>
  <c r="U10" i="5" s="1"/>
  <c r="T14" i="5"/>
  <c r="U14" i="5" s="1"/>
  <c r="T9" i="5"/>
  <c r="U9" i="5" s="1"/>
  <c r="M12" i="5"/>
  <c r="N12" i="5" s="1"/>
  <c r="Q12" i="5" s="1"/>
  <c r="M49" i="5"/>
  <c r="N49" i="5" s="1"/>
  <c r="M13" i="5"/>
  <c r="N13" i="5" s="1"/>
  <c r="N9" i="5"/>
  <c r="T11" i="5"/>
  <c r="U11" i="5" s="1"/>
  <c r="X9" i="5" l="1"/>
  <c r="Q9" i="5"/>
  <c r="Q14" i="5"/>
  <c r="Q10" i="5"/>
  <c r="Q11" i="5"/>
  <c r="Q35" i="5"/>
  <c r="X10" i="5"/>
  <c r="X11" i="5"/>
  <c r="Q17" i="5"/>
  <c r="Q24" i="5"/>
  <c r="Q18" i="5"/>
  <c r="Q49" i="5"/>
  <c r="Q33" i="5"/>
  <c r="Q29" i="5"/>
  <c r="Q20" i="5"/>
  <c r="Q42" i="5"/>
  <c r="Q28" i="5"/>
  <c r="Q47" i="5"/>
  <c r="Q39" i="5"/>
  <c r="Q21" i="5"/>
  <c r="X12" i="5"/>
  <c r="Q34" i="5"/>
  <c r="Q22" i="5"/>
  <c r="Q30" i="5"/>
  <c r="Q25" i="5"/>
  <c r="Q16" i="5"/>
  <c r="Q40" i="5"/>
  <c r="Q36" i="5"/>
  <c r="Q19" i="5"/>
  <c r="X22" i="5"/>
  <c r="X35" i="5"/>
  <c r="Q41" i="5"/>
  <c r="Q31" i="5"/>
  <c r="Q37" i="5"/>
  <c r="Q15" i="5"/>
  <c r="Q26" i="5"/>
  <c r="Q44" i="5"/>
  <c r="Q43" i="5"/>
  <c r="Q13" i="5"/>
  <c r="X49" i="5"/>
  <c r="X21" i="5"/>
  <c r="X40" i="5"/>
  <c r="X31" i="5"/>
  <c r="X33" i="5"/>
  <c r="X36" i="5"/>
  <c r="X25" i="5"/>
  <c r="X48" i="5"/>
  <c r="X23" i="5"/>
  <c r="X14" i="5"/>
  <c r="Q46" i="5"/>
  <c r="Q27" i="5"/>
  <c r="X27" i="5"/>
  <c r="X26" i="5"/>
  <c r="X46" i="5"/>
  <c r="Q32" i="5"/>
  <c r="Q23" i="5"/>
  <c r="X37" i="5"/>
  <c r="X41" i="5"/>
  <c r="X47" i="5"/>
  <c r="X43" i="5"/>
  <c r="X29" i="5"/>
  <c r="X17" i="5"/>
  <c r="X34" i="5"/>
  <c r="X45" i="5"/>
  <c r="X20" i="5"/>
  <c r="X39" i="5"/>
  <c r="X15" i="5"/>
  <c r="Q48" i="5"/>
  <c r="X32" i="5"/>
  <c r="X30" i="5"/>
  <c r="X42" i="5"/>
  <c r="X28" i="5"/>
  <c r="X24" i="5"/>
  <c r="X38" i="5"/>
  <c r="Q45" i="5"/>
  <c r="Q38" i="5"/>
  <c r="X16" i="5"/>
  <c r="X44" i="5"/>
  <c r="X19" i="5"/>
  <c r="X18" i="5"/>
  <c r="J50" i="5"/>
  <c r="X13" i="5"/>
  <c r="Q50" i="5" l="1"/>
  <c r="X50" i="5"/>
</calcChain>
</file>

<file path=xl/sharedStrings.xml><?xml version="1.0" encoding="utf-8"?>
<sst xmlns="http://schemas.openxmlformats.org/spreadsheetml/2006/main" count="209" uniqueCount="69">
  <si>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</si>
  <si>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</si>
  <si>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</si>
  <si>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</si>
  <si>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</si>
  <si>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</si>
  <si>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</si>
  <si>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Madrid, a XX de XXXXXX de 20xx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</si>
  <si>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</si>
  <si>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</si>
  <si>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</si>
  <si>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</si>
  <si>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</si>
  <si>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</si>
  <si>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</si>
  <si>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</si>
  <si>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</si>
  <si>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</si>
  <si>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</si>
  <si>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</si>
  <si>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</si>
  <si>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Importe Oferta (Contrato + prorroga/s)</t>
  </si>
  <si>
    <t>Puntuación total ponderada:</t>
  </si>
  <si>
    <t>%  Ahorro s/ licitación</t>
  </si>
  <si>
    <t xml:space="preserve">LOTE 1: </t>
  </si>
  <si>
    <t>Enlaces Ethernet de 10 Gbps</t>
  </si>
  <si>
    <t>LOTE 2:</t>
  </si>
  <si>
    <t>LOTE 3:</t>
  </si>
  <si>
    <t>Enlace de fibra oscura</t>
  </si>
  <si>
    <t>LOTE 4:</t>
  </si>
  <si>
    <t>LOTE 5:</t>
  </si>
  <si>
    <t>LOTE 6:</t>
  </si>
  <si>
    <t>LOTE 7:</t>
  </si>
  <si>
    <t>LOTE 8:</t>
  </si>
  <si>
    <t>LOTE 9:</t>
  </si>
  <si>
    <t>Enlaces Ethernet de 1 Gbps - Congreso de los diputados</t>
  </si>
  <si>
    <t>Enlaces Ethernet de 1 Gbps - Bolsa de Madrid</t>
  </si>
  <si>
    <t>Enlaces Ethernet de 1 Gbps - Salón de Loterias</t>
  </si>
  <si>
    <t>Enlaces Ethernet de 1 Gbps -Instituto</t>
  </si>
  <si>
    <t>LOTE 10: Enlaces Ethernet de 1 Gbps - Parlament de Cataluña</t>
  </si>
  <si>
    <t>LOTE 11: Unidades Informativas de Andadalucía</t>
  </si>
  <si>
    <t>LOTE 12: Unidades Informativas de Aragón</t>
  </si>
  <si>
    <t>LOTE 13: Unidades Informativas de Baleares</t>
  </si>
  <si>
    <t>LOTE 14: Canarias</t>
  </si>
  <si>
    <t>LOTE 15: Unidades Informativas de Castilla - La Mancha</t>
  </si>
  <si>
    <t>LOTE 16: Unidades Informativas de Castilla y León</t>
  </si>
  <si>
    <t>LOTE 17: Unidades Informativas de Cataluña</t>
  </si>
  <si>
    <t>LOTE 18: Unidades Informativas de Extemadura</t>
  </si>
  <si>
    <t>LOTE 19: Unidades Informativas de Galicia</t>
  </si>
  <si>
    <t>LOTE 20: Unidades Informativas de Murcia</t>
  </si>
  <si>
    <t>LOTE 21: Unidades Informativas de Pais Vasco</t>
  </si>
  <si>
    <t>LOTE 22: Unidades Informativas de Valencia</t>
  </si>
  <si>
    <t>LOTE 23: Accesos MPLS - Madrid</t>
  </si>
  <si>
    <t>LOTE 24: Accesos MPLS - Barcelona</t>
  </si>
  <si>
    <t>PROPUESTA DE ADJUDICACIÓN DEL EXPEDIENTE S-01490-2023</t>
  </si>
  <si>
    <t>"Circuitos datos para Sistema Contribución"</t>
  </si>
  <si>
    <t>TELEFÓNICA DE ESPAÑA, SAU</t>
  </si>
  <si>
    <t>COLT TECHNOLOGY SERVICES, S.AU</t>
  </si>
  <si>
    <t>VODAFONE ESPAÑA, SAU</t>
  </si>
  <si>
    <t>CORREOS TELECOM, SA</t>
  </si>
  <si>
    <t>R CABLE Y TELECABLE TELECOMUNIC.,SA</t>
  </si>
  <si>
    <t>el adj.de este lote y del 2 no puede ser el mismo</t>
  </si>
  <si>
    <t>el adj.de este lote y del 1 no puede ser el mismo</t>
  </si>
  <si>
    <t xml:space="preserve">Alternativa 2: oferta conjunta "VODAFONE ESPAÑA" </t>
  </si>
  <si>
    <t xml:space="preserve">Alternativa 2: oferta conjunta "CORREOS TELECOM" </t>
  </si>
  <si>
    <t>del lote 4 al 10 economicos 70</t>
  </si>
  <si>
    <t>el adj.de este lote y del lote 2 no puede ser el mismo</t>
  </si>
  <si>
    <t>el adj.de este lote y del lote 1 no puede ser el mismo</t>
  </si>
  <si>
    <t>Madrid, a 5 de octubre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</si>
</sst>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8"/>
      <color rgb="FFFF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07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166" fontId="6" fillId="0" borderId="19" xfId="0" applyNumberFormat="1" applyFont="1" applyFill="1" applyBorder="1" applyAlignment="1">
      <alignment horizontal="center" vertical="center"/>
    </xf>
    <xf numFmtId="4" fontId="6" fillId="0" borderId="20" xfId="0" applyNumberFormat="1" applyFont="1" applyFill="1" applyBorder="1" applyAlignment="1">
      <alignment horizontal="center" vertical="center"/>
    </xf>
    <xf numFmtId="166" fontId="6" fillId="0" borderId="18" xfId="0" applyNumberFormat="1" applyFont="1" applyFill="1" applyBorder="1" applyAlignment="1">
      <alignment horizontal="right" vertical="center" indent="1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right" vertical="center" wrapText="1"/>
    </xf>
    <xf numFmtId="166" fontId="17" fillId="0" borderId="21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4" xfId="0" applyNumberFormat="1" applyFont="1" applyFill="1" applyBorder="1" applyAlignment="1">
      <alignment horizontal="left" vertical="top" wrapText="1"/>
    </xf>
    <xf numFmtId="164" fontId="5" fillId="0" borderId="25" xfId="2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166" fontId="6" fillId="4" borderId="2" xfId="0" applyNumberFormat="1" applyFont="1" applyFill="1" applyBorder="1" applyAlignment="1">
      <alignment horizontal="right" vertical="center" indent="1"/>
    </xf>
    <xf numFmtId="0" fontId="0" fillId="5" borderId="0" xfId="0" applyFill="1"/>
    <xf numFmtId="9" fontId="5" fillId="5" borderId="11" xfId="3" applyFont="1" applyFill="1" applyBorder="1" applyAlignment="1">
      <alignment horizontal="center" vertical="center"/>
    </xf>
    <xf numFmtId="4" fontId="6" fillId="5" borderId="27" xfId="0" applyNumberFormat="1" applyFont="1" applyFill="1" applyBorder="1" applyAlignment="1">
      <alignment horizontal="center" vertical="center"/>
    </xf>
    <xf numFmtId="9" fontId="5" fillId="5" borderId="15" xfId="3" applyFont="1" applyFill="1" applyBorder="1" applyAlignment="1">
      <alignment horizontal="center" vertical="center"/>
    </xf>
    <xf numFmtId="4" fontId="6" fillId="5" borderId="28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9" fillId="5" borderId="21" xfId="0" applyNumberFormat="1" applyFont="1" applyFill="1" applyBorder="1" applyAlignment="1">
      <alignment horizontal="right" vertical="center" wrapText="1"/>
    </xf>
    <xf numFmtId="0" fontId="3" fillId="5" borderId="0" xfId="0" applyFont="1" applyFill="1" applyBorder="1"/>
    <xf numFmtId="0" fontId="16" fillId="5" borderId="24" xfId="0" applyNumberFormat="1" applyFont="1" applyFill="1" applyBorder="1" applyAlignment="1">
      <alignment horizontal="right" vertical="top" wrapText="1"/>
    </xf>
    <xf numFmtId="0" fontId="5" fillId="5" borderId="6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0" fontId="6" fillId="0" borderId="29" xfId="0" applyNumberFormat="1" applyFont="1" applyFill="1" applyBorder="1" applyAlignment="1">
      <alignment horizontal="center" vertical="center" wrapText="1"/>
    </xf>
    <xf numFmtId="4" fontId="6" fillId="0" borderId="30" xfId="0" applyNumberFormat="1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vertical="center" wrapText="1"/>
    </xf>
    <xf numFmtId="0" fontId="18" fillId="3" borderId="5" xfId="0" applyFont="1" applyFill="1" applyBorder="1" applyAlignment="1">
      <alignment vertical="center" wrapText="1"/>
    </xf>
    <xf numFmtId="0" fontId="18" fillId="3" borderId="3" xfId="0" applyFont="1" applyFill="1" applyBorder="1" applyAlignment="1">
      <alignment vertical="center" wrapText="1"/>
    </xf>
    <xf numFmtId="166" fontId="6" fillId="0" borderId="31" xfId="0" applyNumberFormat="1" applyFont="1" applyFill="1" applyBorder="1" applyAlignment="1">
      <alignment horizontal="center" vertical="center"/>
    </xf>
    <xf numFmtId="4" fontId="6" fillId="0" borderId="32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 applyProtection="1">
      <alignment horizontal="right" vertical="center" indent="1"/>
      <protection locked="0"/>
    </xf>
    <xf numFmtId="166" fontId="6" fillId="0" borderId="16" xfId="0" applyNumberFormat="1" applyFont="1" applyFill="1" applyBorder="1" applyAlignment="1">
      <alignment horizontal="right" vertical="center" indent="1"/>
    </xf>
    <xf numFmtId="10" fontId="5" fillId="0" borderId="7" xfId="3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0" fontId="5" fillId="0" borderId="15" xfId="3" applyNumberFormat="1" applyFont="1" applyFill="1" applyBorder="1" applyAlignment="1">
      <alignment horizontal="center" vertical="center"/>
    </xf>
    <xf numFmtId="10" fontId="5" fillId="0" borderId="11" xfId="3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9" fontId="5" fillId="5" borderId="33" xfId="3" applyFont="1" applyFill="1" applyBorder="1" applyAlignment="1">
      <alignment horizontal="center" vertical="center"/>
    </xf>
    <xf numFmtId="166" fontId="6" fillId="5" borderId="34" xfId="0" applyNumberFormat="1" applyFont="1" applyFill="1" applyBorder="1" applyAlignment="1">
      <alignment horizontal="right" vertical="center" indent="1"/>
    </xf>
    <xf numFmtId="4" fontId="6" fillId="5" borderId="34" xfId="0" applyNumberFormat="1" applyFont="1" applyFill="1" applyBorder="1" applyAlignment="1">
      <alignment horizontal="right" vertical="center" indent="1"/>
    </xf>
    <xf numFmtId="0" fontId="1" fillId="5" borderId="34" xfId="0" applyFont="1" applyFill="1" applyBorder="1"/>
    <xf numFmtId="10" fontId="5" fillId="5" borderId="34" xfId="0" applyNumberFormat="1" applyFont="1" applyFill="1" applyBorder="1" applyAlignment="1">
      <alignment horizontal="center" vertical="center"/>
    </xf>
    <xf numFmtId="164" fontId="5" fillId="5" borderId="35" xfId="2" applyFont="1" applyFill="1" applyBorder="1" applyAlignment="1">
      <alignment horizontal="center" vertical="center"/>
    </xf>
    <xf numFmtId="4" fontId="6" fillId="0" borderId="26" xfId="0" applyNumberFormat="1" applyFont="1" applyFill="1" applyBorder="1" applyAlignment="1">
      <alignment horizontal="center" vertical="center"/>
    </xf>
    <xf numFmtId="0" fontId="6" fillId="4" borderId="7" xfId="0" applyNumberFormat="1" applyFont="1" applyFill="1" applyBorder="1" applyAlignment="1">
      <alignment horizontal="center" vertical="center" wrapText="1"/>
    </xf>
    <xf numFmtId="166" fontId="6" fillId="4" borderId="19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9" fontId="5" fillId="4" borderId="7" xfId="3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10" fontId="5" fillId="4" borderId="2" xfId="0" applyNumberFormat="1" applyFont="1" applyFill="1" applyBorder="1" applyAlignment="1">
      <alignment horizontal="center" vertical="center"/>
    </xf>
    <xf numFmtId="164" fontId="5" fillId="4" borderId="14" xfId="2" applyFont="1" applyFill="1" applyBorder="1" applyAlignment="1">
      <alignment horizontal="center" vertical="center"/>
    </xf>
    <xf numFmtId="0" fontId="6" fillId="4" borderId="18" xfId="0" applyNumberFormat="1" applyFont="1" applyFill="1" applyBorder="1" applyAlignment="1">
      <alignment horizontal="center" vertical="center" wrapText="1"/>
    </xf>
    <xf numFmtId="166" fontId="6" fillId="4" borderId="16" xfId="0" applyNumberFormat="1" applyFont="1" applyFill="1" applyBorder="1" applyAlignment="1">
      <alignment horizontal="center" vertical="center"/>
    </xf>
    <xf numFmtId="4" fontId="6" fillId="4" borderId="17" xfId="0" applyNumberFormat="1" applyFont="1" applyFill="1" applyBorder="1" applyAlignment="1">
      <alignment horizontal="center" vertical="center"/>
    </xf>
    <xf numFmtId="9" fontId="5" fillId="4" borderId="33" xfId="3" applyFont="1" applyFill="1" applyBorder="1" applyAlignment="1">
      <alignment horizontal="center" vertical="center"/>
    </xf>
    <xf numFmtId="166" fontId="6" fillId="4" borderId="34" xfId="0" applyNumberFormat="1" applyFont="1" applyFill="1" applyBorder="1" applyAlignment="1">
      <alignment horizontal="right" vertical="center" indent="1"/>
    </xf>
    <xf numFmtId="4" fontId="6" fillId="4" borderId="34" xfId="0" applyNumberFormat="1" applyFont="1" applyFill="1" applyBorder="1" applyAlignment="1">
      <alignment horizontal="right" vertical="center" indent="1"/>
    </xf>
    <xf numFmtId="10" fontId="5" fillId="4" borderId="34" xfId="0" applyNumberFormat="1" applyFont="1" applyFill="1" applyBorder="1" applyAlignment="1">
      <alignment horizontal="center" vertical="center"/>
    </xf>
    <xf numFmtId="164" fontId="5" fillId="4" borderId="35" xfId="2" applyFont="1" applyFill="1" applyBorder="1" applyAlignment="1">
      <alignment horizontal="center" vertical="center"/>
    </xf>
    <xf numFmtId="0" fontId="6" fillId="4" borderId="11" xfId="0" applyNumberFormat="1" applyFont="1" applyFill="1" applyBorder="1" applyAlignment="1">
      <alignment horizontal="center" vertical="center" wrapText="1"/>
    </xf>
    <xf numFmtId="166" fontId="6" fillId="4" borderId="31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center" vertical="center"/>
    </xf>
    <xf numFmtId="4" fontId="6" fillId="4" borderId="32" xfId="0" applyNumberFormat="1" applyFont="1" applyFill="1" applyBorder="1" applyAlignment="1">
      <alignment horizontal="center" vertical="center"/>
    </xf>
    <xf numFmtId="0" fontId="6" fillId="4" borderId="29" xfId="0" applyNumberFormat="1" applyFont="1" applyFill="1" applyBorder="1" applyAlignment="1">
      <alignment horizontal="center" vertical="center" wrapText="1"/>
    </xf>
    <xf numFmtId="0" fontId="6" fillId="4" borderId="8" xfId="0" applyNumberFormat="1" applyFont="1" applyFill="1" applyBorder="1" applyAlignment="1">
      <alignment horizontal="center" vertical="center" wrapText="1"/>
    </xf>
    <xf numFmtId="9" fontId="5" fillId="4" borderId="11" xfId="3" applyFont="1" applyFill="1" applyBorder="1" applyAlignment="1">
      <alignment horizontal="center" vertical="center"/>
    </xf>
    <xf numFmtId="10" fontId="5" fillId="4" borderId="12" xfId="0" applyNumberFormat="1" applyFont="1" applyFill="1" applyBorder="1" applyAlignment="1">
      <alignment horizontal="center" vertical="center"/>
    </xf>
    <xf numFmtId="164" fontId="5" fillId="4" borderId="13" xfId="2" applyFont="1" applyFill="1" applyBorder="1" applyAlignment="1">
      <alignment horizontal="center" vertical="center"/>
    </xf>
    <xf numFmtId="9" fontId="5" fillId="5" borderId="18" xfId="3" applyFont="1" applyFill="1" applyBorder="1" applyAlignment="1">
      <alignment horizontal="center" vertical="center"/>
    </xf>
    <xf numFmtId="166" fontId="6" fillId="5" borderId="19" xfId="0" applyNumberFormat="1" applyFont="1" applyFill="1" applyBorder="1" applyAlignment="1">
      <alignment horizontal="right" vertical="center" indent="1"/>
    </xf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9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4" fontId="6" fillId="5" borderId="16" xfId="0" applyNumberFormat="1" applyFont="1" applyFill="1" applyBorder="1" applyAlignment="1">
      <alignment horizontal="right" vertical="center" indent="1"/>
    </xf>
    <xf numFmtId="0" fontId="1" fillId="5" borderId="19" xfId="0" applyFont="1" applyFill="1" applyBorder="1"/>
    <xf numFmtId="0" fontId="1" fillId="5" borderId="12" xfId="0" applyFont="1" applyFill="1" applyBorder="1"/>
    <xf numFmtId="10" fontId="5" fillId="5" borderId="16" xfId="0" applyNumberFormat="1" applyFont="1" applyFill="1" applyBorder="1" applyAlignment="1">
      <alignment horizontal="center" vertical="center"/>
    </xf>
    <xf numFmtId="164" fontId="5" fillId="5" borderId="17" xfId="2" applyFont="1" applyFill="1" applyBorder="1" applyAlignment="1">
      <alignment horizontal="center" vertical="center"/>
    </xf>
    <xf numFmtId="4" fontId="6" fillId="5" borderId="36" xfId="0" applyNumberFormat="1" applyFont="1" applyFill="1" applyBorder="1" applyAlignment="1">
      <alignment horizontal="center" vertical="center"/>
    </xf>
    <xf numFmtId="4" fontId="6" fillId="5" borderId="26" xfId="0" applyNumberFormat="1" applyFont="1" applyFill="1" applyBorder="1" applyAlignment="1">
      <alignment horizontal="center" vertical="center"/>
    </xf>
    <xf numFmtId="9" fontId="5" fillId="4" borderId="29" xfId="3" applyFont="1" applyFill="1" applyBorder="1" applyAlignment="1">
      <alignment horizontal="center" vertical="center"/>
    </xf>
    <xf numFmtId="166" fontId="6" fillId="4" borderId="37" xfId="0" applyNumberFormat="1" applyFont="1" applyFill="1" applyBorder="1" applyAlignment="1">
      <alignment horizontal="right" vertical="center" indent="1"/>
    </xf>
    <xf numFmtId="4" fontId="6" fillId="4" borderId="37" xfId="0" applyNumberFormat="1" applyFont="1" applyFill="1" applyBorder="1" applyAlignment="1">
      <alignment horizontal="right" vertical="center" indent="1"/>
    </xf>
    <xf numFmtId="0" fontId="5" fillId="4" borderId="19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10" fontId="5" fillId="4" borderId="37" xfId="0" applyNumberFormat="1" applyFont="1" applyFill="1" applyBorder="1" applyAlignment="1">
      <alignment horizontal="center" vertical="center"/>
    </xf>
    <xf numFmtId="164" fontId="5" fillId="4" borderId="30" xfId="2" applyFont="1" applyFill="1" applyBorder="1" applyAlignment="1">
      <alignment horizontal="center" vertical="center"/>
    </xf>
    <xf numFmtId="9" fontId="5" fillId="5" borderId="29" xfId="3" applyFont="1" applyFill="1" applyBorder="1" applyAlignment="1">
      <alignment horizontal="center" vertical="center"/>
    </xf>
    <xf numFmtId="166" fontId="6" fillId="5" borderId="16" xfId="0" applyNumberFormat="1" applyFont="1" applyFill="1" applyBorder="1" applyAlignment="1">
      <alignment horizontal="right" vertical="center" indent="1"/>
    </xf>
    <xf numFmtId="4" fontId="6" fillId="5" borderId="37" xfId="0" applyNumberFormat="1" applyFont="1" applyFill="1" applyBorder="1" applyAlignment="1">
      <alignment horizontal="right" vertical="center" indent="1"/>
    </xf>
    <xf numFmtId="0" fontId="1" fillId="5" borderId="37" xfId="0" applyFont="1" applyFill="1" applyBorder="1"/>
    <xf numFmtId="10" fontId="5" fillId="5" borderId="37" xfId="0" applyNumberFormat="1" applyFont="1" applyFill="1" applyBorder="1" applyAlignment="1">
      <alignment horizontal="center" vertical="center"/>
    </xf>
    <xf numFmtId="164" fontId="5" fillId="5" borderId="30" xfId="2" applyFont="1" applyFill="1" applyBorder="1" applyAlignment="1">
      <alignment horizontal="center" vertical="center"/>
    </xf>
    <xf numFmtId="166" fontId="6" fillId="5" borderId="37" xfId="0" applyNumberFormat="1" applyFont="1" applyFill="1" applyBorder="1" applyAlignment="1">
      <alignment horizontal="right" vertical="center" indent="1"/>
    </xf>
    <xf numFmtId="0" fontId="5" fillId="4" borderId="34" xfId="0" applyFont="1" applyFill="1" applyBorder="1" applyAlignment="1">
      <alignment horizontal="center" vertical="center"/>
    </xf>
    <xf numFmtId="4" fontId="6" fillId="5" borderId="38" xfId="0" applyNumberFormat="1" applyFont="1" applyFill="1" applyBorder="1" applyAlignment="1">
      <alignment horizontal="center" vertical="center"/>
    </xf>
    <xf numFmtId="0" fontId="1" fillId="5" borderId="16" xfId="0" applyFont="1" applyFill="1" applyBorder="1"/>
    <xf numFmtId="9" fontId="5" fillId="4" borderId="8" xfId="3" applyFont="1" applyFill="1" applyBorder="1" applyAlignment="1">
      <alignment horizontal="center" vertical="center"/>
    </xf>
    <xf numFmtId="166" fontId="6" fillId="4" borderId="9" xfId="0" applyNumberFormat="1" applyFont="1" applyFill="1" applyBorder="1" applyAlignment="1">
      <alignment horizontal="right" vertical="center" indent="1"/>
    </xf>
    <xf numFmtId="4" fontId="6" fillId="4" borderId="9" xfId="0" applyNumberFormat="1" applyFont="1" applyFill="1" applyBorder="1" applyAlignment="1">
      <alignment horizontal="right" vertical="center" indent="1"/>
    </xf>
    <xf numFmtId="0" fontId="5" fillId="4" borderId="9" xfId="0" applyFont="1" applyFill="1" applyBorder="1" applyAlignment="1">
      <alignment horizontal="center" vertical="center"/>
    </xf>
    <xf numFmtId="10" fontId="5" fillId="4" borderId="9" xfId="0" applyNumberFormat="1" applyFont="1" applyFill="1" applyBorder="1" applyAlignment="1">
      <alignment horizontal="center" vertical="center"/>
    </xf>
    <xf numFmtId="164" fontId="5" fillId="4" borderId="10" xfId="2" applyFont="1" applyFill="1" applyBorder="1" applyAlignment="1">
      <alignment horizontal="center" vertical="center"/>
    </xf>
    <xf numFmtId="4" fontId="6" fillId="5" borderId="21" xfId="0" applyNumberFormat="1" applyFont="1" applyFill="1" applyBorder="1" applyAlignment="1">
      <alignment horizontal="center" vertical="center"/>
    </xf>
    <xf numFmtId="9" fontId="5" fillId="4" borderId="24" xfId="3" applyFont="1" applyFill="1" applyBorder="1" applyAlignment="1">
      <alignment horizontal="center" vertical="center"/>
    </xf>
    <xf numFmtId="166" fontId="6" fillId="4" borderId="39" xfId="0" applyNumberFormat="1" applyFont="1" applyFill="1" applyBorder="1" applyAlignment="1">
      <alignment horizontal="right" vertical="center" indent="1"/>
    </xf>
    <xf numFmtId="4" fontId="6" fillId="4" borderId="39" xfId="0" applyNumberFormat="1" applyFont="1" applyFill="1" applyBorder="1" applyAlignment="1">
      <alignment horizontal="right" vertical="center" indent="1"/>
    </xf>
    <xf numFmtId="0" fontId="5" fillId="4" borderId="16" xfId="0" applyFont="1" applyFill="1" applyBorder="1" applyAlignment="1">
      <alignment horizontal="center" vertical="center"/>
    </xf>
    <xf numFmtId="10" fontId="5" fillId="4" borderId="39" xfId="0" applyNumberFormat="1" applyFont="1" applyFill="1" applyBorder="1" applyAlignment="1">
      <alignment horizontal="center" vertical="center"/>
    </xf>
    <xf numFmtId="164" fontId="5" fillId="4" borderId="25" xfId="2" applyFont="1" applyFill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4" fontId="6" fillId="5" borderId="3" xfId="0" applyNumberFormat="1" applyFont="1" applyFill="1" applyBorder="1" applyAlignment="1">
      <alignment horizontal="center" vertical="center"/>
    </xf>
    <xf numFmtId="166" fontId="6" fillId="0" borderId="19" xfId="0" applyNumberFormat="1" applyFont="1" applyFill="1" applyBorder="1" applyAlignment="1">
      <alignment horizontal="right" vertical="center" indent="1"/>
    </xf>
    <xf numFmtId="165" fontId="5" fillId="0" borderId="19" xfId="2" applyNumberFormat="1" applyFont="1" applyFill="1" applyBorder="1" applyAlignment="1">
      <alignment horizontal="center" vertical="center"/>
    </xf>
    <xf numFmtId="10" fontId="5" fillId="0" borderId="19" xfId="0" applyNumberFormat="1" applyFont="1" applyFill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/>
    </xf>
    <xf numFmtId="4" fontId="6" fillId="0" borderId="36" xfId="0" applyNumberFormat="1" applyFont="1" applyFill="1" applyBorder="1" applyAlignment="1">
      <alignment horizontal="center" vertical="center"/>
    </xf>
    <xf numFmtId="4" fontId="6" fillId="4" borderId="25" xfId="0" applyNumberFormat="1" applyFont="1" applyFill="1" applyBorder="1" applyAlignment="1">
      <alignment horizontal="right" vertical="center" indent="1"/>
    </xf>
    <xf numFmtId="4" fontId="6" fillId="4" borderId="40" xfId="0" applyNumberFormat="1" applyFont="1" applyFill="1" applyBorder="1" applyAlignment="1">
      <alignment horizontal="right" vertical="center" indent="1"/>
    </xf>
    <xf numFmtId="4" fontId="6" fillId="4" borderId="10" xfId="0" applyNumberFormat="1" applyFont="1" applyFill="1" applyBorder="1" applyAlignment="1">
      <alignment horizontal="right" vertical="center" indent="1"/>
    </xf>
    <xf numFmtId="4" fontId="6" fillId="4" borderId="41" xfId="0" applyNumberFormat="1" applyFont="1" applyFill="1" applyBorder="1" applyAlignment="1">
      <alignment horizontal="right" vertical="center" indent="1"/>
    </xf>
    <xf numFmtId="4" fontId="6" fillId="0" borderId="21" xfId="0" applyNumberFormat="1" applyFont="1" applyFill="1" applyBorder="1" applyAlignment="1">
      <alignment horizontal="center" vertical="center"/>
    </xf>
    <xf numFmtId="4" fontId="0" fillId="0" borderId="0" xfId="0" applyNumberFormat="1" applyFill="1"/>
    <xf numFmtId="0" fontId="0" fillId="0" borderId="0" xfId="0" applyFill="1"/>
    <xf numFmtId="166" fontId="0" fillId="0" borderId="0" xfId="0" applyNumberFormat="1" applyFill="1"/>
    <xf numFmtId="0" fontId="0" fillId="0" borderId="42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9" fontId="18" fillId="0" borderId="4" xfId="3" applyFont="1" applyFill="1" applyBorder="1" applyAlignment="1">
      <alignment horizontal="center" vertical="center"/>
    </xf>
    <xf numFmtId="9" fontId="18" fillId="0" borderId="22" xfId="3" applyFont="1" applyFill="1" applyBorder="1" applyAlignment="1">
      <alignment horizontal="center" vertical="center"/>
    </xf>
    <xf numFmtId="9" fontId="18" fillId="0" borderId="23" xfId="3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center" vertical="center"/>
    </xf>
    <xf numFmtId="165" fontId="18" fillId="0" borderId="22" xfId="2" applyNumberFormat="1" applyFont="1" applyFill="1" applyBorder="1" applyAlignment="1">
      <alignment horizontal="center" vertical="center"/>
    </xf>
    <xf numFmtId="165" fontId="18" fillId="0" borderId="23" xfId="2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5"/>
  <sheetViews>
    <sheetView tabSelected="1" topLeftCell="A40" zoomScale="85" zoomScaleNormal="85" workbookViewId="0">
      <selection activeCell="F52" sqref="F52"/>
    </sheetView>
  </sheetViews>
  <sheetFormatPr baseColWidth="10" defaultRowHeight="12.75" x14ac:dyDescent="0.2"/>
  <cols>
    <col min="1" max="1" width="38" customWidth="1"/>
    <col min="2" max="2" width="29.7109375" customWidth="1"/>
    <col min="3" max="3" width="29.5703125" customWidth="1"/>
    <col min="4" max="4" width="21.140625" customWidth="1"/>
    <col min="5" max="5" width="16.7109375" customWidth="1"/>
    <col min="6" max="6" width="18.85546875" bestFit="1" customWidth="1"/>
    <col min="7" max="11" width="16.7109375" customWidth="1"/>
    <col min="12" max="12" width="16.140625" customWidth="1"/>
    <col min="14" max="14" width="13.28515625" bestFit="1" customWidth="1"/>
  </cols>
  <sheetData>
    <row r="1" spans="1:15" ht="48" customHeight="1" x14ac:dyDescent="0.2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5" ht="18" x14ac:dyDescent="0.25">
      <c r="A2" s="198" t="str">
        <f>valoración!A3</f>
        <v>PROPUESTA DE ADJUDICACIÓN DEL EXPEDIENTE S-01490-2023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71"/>
    </row>
    <row r="3" spans="1:15" ht="18" x14ac:dyDescent="0.25">
      <c r="A3" s="198" t="str">
        <f>valoración!A4</f>
        <v>"Circuitos datos para Sistema Contribución"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71"/>
    </row>
    <row r="4" spans="1:15" ht="18" x14ac:dyDescent="0.25">
      <c r="A4" s="198" t="str">
        <f>valoración!A5</f>
        <v>RESUMEN PUNTUACIÓN TÉCNICA Y ECONÓMICA</v>
      </c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71"/>
    </row>
    <row r="5" spans="1:15" x14ac:dyDescent="0.2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5" ht="13.5" thickBot="1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</row>
    <row r="7" spans="1:15" ht="30.75" customHeight="1" thickBot="1" x14ac:dyDescent="0.25">
      <c r="A7" s="71"/>
      <c r="B7" s="71"/>
      <c r="C7" s="71"/>
      <c r="D7" s="71"/>
      <c r="E7" s="195" t="s">
        <v>64</v>
      </c>
      <c r="F7" s="196"/>
      <c r="G7" s="196"/>
      <c r="H7" s="196"/>
      <c r="I7" s="196"/>
      <c r="J7" s="196"/>
      <c r="K7" s="197"/>
      <c r="L7" s="71"/>
    </row>
    <row r="8" spans="1:15" ht="6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17</v>
      </c>
      <c r="F8" s="16" t="s">
        <v>21</v>
      </c>
      <c r="G8" s="17" t="s">
        <v>1</v>
      </c>
      <c r="H8" s="17" t="s">
        <v>18</v>
      </c>
      <c r="I8" s="17" t="s">
        <v>11</v>
      </c>
      <c r="J8" s="17" t="s">
        <v>12</v>
      </c>
      <c r="K8" s="18" t="s">
        <v>13</v>
      </c>
      <c r="L8" s="17" t="s">
        <v>23</v>
      </c>
    </row>
    <row r="9" spans="1:15" ht="35.1" customHeight="1" x14ac:dyDescent="0.2">
      <c r="A9" s="19" t="s">
        <v>24</v>
      </c>
      <c r="B9" s="66" t="s">
        <v>56</v>
      </c>
      <c r="C9" s="87">
        <v>2736000</v>
      </c>
      <c r="D9" s="23">
        <v>20</v>
      </c>
      <c r="E9" s="72"/>
      <c r="F9" s="57">
        <v>2736000</v>
      </c>
      <c r="G9" s="25">
        <v>48.780487804878057</v>
      </c>
      <c r="H9" s="25">
        <v>68.780487804878049</v>
      </c>
      <c r="I9" s="41"/>
      <c r="J9" s="42">
        <v>0</v>
      </c>
      <c r="K9" s="43">
        <v>0</v>
      </c>
      <c r="L9" s="108">
        <f>100-($F9*100/$C9)</f>
        <v>0</v>
      </c>
      <c r="M9" s="191"/>
      <c r="N9" s="192"/>
      <c r="O9" s="192"/>
    </row>
    <row r="10" spans="1:15" ht="34.5" customHeight="1" x14ac:dyDescent="0.2">
      <c r="A10" s="91" t="s">
        <v>25</v>
      </c>
      <c r="B10" s="109" t="s">
        <v>57</v>
      </c>
      <c r="C10" s="110">
        <v>2736000</v>
      </c>
      <c r="D10" s="111">
        <v>16</v>
      </c>
      <c r="E10" s="112"/>
      <c r="F10" s="70">
        <v>1968000</v>
      </c>
      <c r="G10" s="26">
        <v>80</v>
      </c>
      <c r="H10" s="26">
        <v>96</v>
      </c>
      <c r="I10" s="113">
        <v>1</v>
      </c>
      <c r="J10" s="114">
        <v>0.37678165668250363</v>
      </c>
      <c r="K10" s="115">
        <v>36.171039041520345</v>
      </c>
      <c r="L10" s="73">
        <f>100-($F10*100/$C10)</f>
        <v>28.070175438596493</v>
      </c>
      <c r="M10" s="188"/>
      <c r="N10" s="189"/>
      <c r="O10" s="188"/>
    </row>
    <row r="11" spans="1:15" ht="34.5" customHeight="1" thickBot="1" x14ac:dyDescent="0.25">
      <c r="A11" s="85" t="s">
        <v>66</v>
      </c>
      <c r="B11" s="68" t="s">
        <v>58</v>
      </c>
      <c r="C11" s="27">
        <v>2736000</v>
      </c>
      <c r="D11" s="37">
        <v>16</v>
      </c>
      <c r="E11" s="134"/>
      <c r="F11" s="135">
        <v>2052000</v>
      </c>
      <c r="G11" s="137">
        <v>76.58536585365853</v>
      </c>
      <c r="H11" s="139">
        <v>92.58536585365853</v>
      </c>
      <c r="I11" s="140"/>
      <c r="J11" s="142">
        <v>0</v>
      </c>
      <c r="K11" s="143">
        <v>0</v>
      </c>
      <c r="L11" s="144">
        <f>100-($F11*100/$C11)</f>
        <v>25</v>
      </c>
      <c r="M11" s="189"/>
      <c r="N11" s="190"/>
      <c r="O11" s="189"/>
    </row>
    <row r="12" spans="1:15" ht="35.1" customHeight="1" x14ac:dyDescent="0.2">
      <c r="A12" s="19" t="s">
        <v>26</v>
      </c>
      <c r="B12" s="66" t="s">
        <v>56</v>
      </c>
      <c r="C12" s="87">
        <v>2736000</v>
      </c>
      <c r="D12" s="23">
        <v>20</v>
      </c>
      <c r="E12" s="72"/>
      <c r="F12" s="136">
        <v>2736000</v>
      </c>
      <c r="G12" s="138">
        <v>0</v>
      </c>
      <c r="H12" s="104">
        <v>20</v>
      </c>
      <c r="I12" s="141"/>
      <c r="J12" s="106">
        <v>0</v>
      </c>
      <c r="K12" s="107">
        <v>0</v>
      </c>
      <c r="L12" s="145">
        <f t="shared" ref="L12:L49" si="0">100-($F12*100/$C12)</f>
        <v>0</v>
      </c>
      <c r="M12" s="189"/>
      <c r="N12" s="189"/>
      <c r="O12" s="189"/>
    </row>
    <row r="13" spans="1:15" ht="35.1" customHeight="1" x14ac:dyDescent="0.2">
      <c r="A13" s="91" t="s">
        <v>25</v>
      </c>
      <c r="B13" s="67" t="s">
        <v>57</v>
      </c>
      <c r="C13" s="36">
        <v>2736000</v>
      </c>
      <c r="D13" s="32">
        <v>16</v>
      </c>
      <c r="E13" s="102"/>
      <c r="F13" s="103">
        <v>1968000</v>
      </c>
      <c r="G13" s="104">
        <v>44.912280701754383</v>
      </c>
      <c r="H13" s="104">
        <v>60.912280701754383</v>
      </c>
      <c r="I13" s="105"/>
      <c r="J13" s="106">
        <v>0</v>
      </c>
      <c r="K13" s="107">
        <v>0</v>
      </c>
      <c r="L13" s="73">
        <f t="shared" si="0"/>
        <v>28.070175438596493</v>
      </c>
      <c r="M13" s="189"/>
      <c r="N13" s="189"/>
      <c r="O13" s="189"/>
    </row>
    <row r="14" spans="1:15" ht="35.1" customHeight="1" thickBot="1" x14ac:dyDescent="0.25">
      <c r="A14" s="86" t="s">
        <v>67</v>
      </c>
      <c r="B14" s="116" t="s">
        <v>58</v>
      </c>
      <c r="C14" s="117">
        <v>2736000</v>
      </c>
      <c r="D14" s="118">
        <v>16</v>
      </c>
      <c r="E14" s="146"/>
      <c r="F14" s="147">
        <v>1368000</v>
      </c>
      <c r="G14" s="148">
        <v>80</v>
      </c>
      <c r="H14" s="148">
        <v>96</v>
      </c>
      <c r="I14" s="149">
        <v>1</v>
      </c>
      <c r="J14" s="151">
        <v>0.37678165668250363</v>
      </c>
      <c r="K14" s="152">
        <v>36.171039041520345</v>
      </c>
      <c r="L14" s="144">
        <f t="shared" si="0"/>
        <v>50</v>
      </c>
      <c r="M14" s="188"/>
      <c r="N14" s="189"/>
      <c r="O14" s="188"/>
    </row>
    <row r="15" spans="1:15" ht="35.1" customHeight="1" x14ac:dyDescent="0.2">
      <c r="A15" s="19" t="s">
        <v>27</v>
      </c>
      <c r="B15" s="124" t="s">
        <v>59</v>
      </c>
      <c r="C15" s="125">
        <v>60000</v>
      </c>
      <c r="D15" s="126">
        <v>16</v>
      </c>
      <c r="E15" s="131">
        <v>7.0000000000000007E-2</v>
      </c>
      <c r="F15" s="63">
        <v>40938.79</v>
      </c>
      <c r="G15" s="64">
        <v>80</v>
      </c>
      <c r="H15" s="64">
        <v>96</v>
      </c>
      <c r="I15" s="150">
        <v>1</v>
      </c>
      <c r="J15" s="132">
        <v>8.2627556290022722E-3</v>
      </c>
      <c r="K15" s="133">
        <v>0.79322454038421819</v>
      </c>
      <c r="L15" s="145">
        <f t="shared" si="0"/>
        <v>31.768683333333328</v>
      </c>
      <c r="M15" s="189"/>
      <c r="N15" s="189"/>
      <c r="O15" s="189"/>
    </row>
    <row r="16" spans="1:15" ht="35.1" customHeight="1" x14ac:dyDescent="0.2">
      <c r="A16" s="91" t="s">
        <v>28</v>
      </c>
      <c r="B16" s="67" t="s">
        <v>57</v>
      </c>
      <c r="C16" s="36">
        <v>60000</v>
      </c>
      <c r="D16" s="83">
        <v>16</v>
      </c>
      <c r="E16" s="102"/>
      <c r="F16" s="103">
        <v>60000</v>
      </c>
      <c r="G16" s="104">
        <v>42.751242104028947</v>
      </c>
      <c r="H16" s="104">
        <v>58.751242104028947</v>
      </c>
      <c r="I16" s="105"/>
      <c r="J16" s="106">
        <v>0</v>
      </c>
      <c r="K16" s="107">
        <v>0</v>
      </c>
      <c r="L16" s="73">
        <f t="shared" si="0"/>
        <v>0</v>
      </c>
      <c r="M16" s="188"/>
      <c r="N16" s="189"/>
      <c r="O16" s="188"/>
    </row>
    <row r="17" spans="1:15" ht="35.1" customHeight="1" thickBot="1" x14ac:dyDescent="0.25">
      <c r="A17" s="92"/>
      <c r="B17" s="68" t="s">
        <v>58</v>
      </c>
      <c r="C17" s="27">
        <v>60000</v>
      </c>
      <c r="D17" s="28">
        <v>16</v>
      </c>
      <c r="E17" s="153"/>
      <c r="F17" s="154">
        <v>45000</v>
      </c>
      <c r="G17" s="155">
        <v>72.063431578021721</v>
      </c>
      <c r="H17" s="155">
        <v>88.063431578021721</v>
      </c>
      <c r="I17" s="156"/>
      <c r="J17" s="157">
        <v>0</v>
      </c>
      <c r="K17" s="158">
        <v>0</v>
      </c>
      <c r="L17" s="144">
        <f t="shared" si="0"/>
        <v>25</v>
      </c>
      <c r="M17" s="189"/>
      <c r="N17" s="189"/>
      <c r="O17" s="189"/>
    </row>
    <row r="18" spans="1:15" ht="35.1" customHeight="1" x14ac:dyDescent="0.2">
      <c r="A18" s="19" t="s">
        <v>29</v>
      </c>
      <c r="B18" s="124" t="s">
        <v>59</v>
      </c>
      <c r="C18" s="125">
        <v>36000</v>
      </c>
      <c r="D18" s="126">
        <v>26</v>
      </c>
      <c r="E18" s="131">
        <v>7.0000000000000007E-2</v>
      </c>
      <c r="F18" s="120">
        <v>7798.0499999999993</v>
      </c>
      <c r="G18" s="64">
        <v>70</v>
      </c>
      <c r="H18" s="64">
        <v>96</v>
      </c>
      <c r="I18" s="150">
        <v>1</v>
      </c>
      <c r="J18" s="132">
        <v>4.957653377401363E-3</v>
      </c>
      <c r="K18" s="133">
        <v>0.47593472423053085</v>
      </c>
      <c r="L18" s="145">
        <f t="shared" si="0"/>
        <v>78.338750000000005</v>
      </c>
      <c r="M18" s="189"/>
      <c r="N18" s="189"/>
      <c r="O18" s="189"/>
    </row>
    <row r="19" spans="1:15" ht="35.1" customHeight="1" x14ac:dyDescent="0.2">
      <c r="A19" s="199" t="s">
        <v>35</v>
      </c>
      <c r="B19" s="67" t="s">
        <v>57</v>
      </c>
      <c r="C19" s="36">
        <v>36000</v>
      </c>
      <c r="D19" s="32">
        <v>16</v>
      </c>
      <c r="E19" s="102"/>
      <c r="F19" s="103">
        <v>30000</v>
      </c>
      <c r="G19" s="104"/>
      <c r="H19" s="104">
        <v>16</v>
      </c>
      <c r="I19" s="105"/>
      <c r="J19" s="106">
        <v>0</v>
      </c>
      <c r="K19" s="107">
        <v>0</v>
      </c>
      <c r="L19" s="73">
        <f t="shared" si="0"/>
        <v>16.666666666666671</v>
      </c>
      <c r="M19" s="188"/>
      <c r="N19" s="189"/>
      <c r="O19" s="188"/>
    </row>
    <row r="20" spans="1:15" ht="35.1" customHeight="1" thickBot="1" x14ac:dyDescent="0.25">
      <c r="A20" s="200"/>
      <c r="B20" s="68" t="s">
        <v>58</v>
      </c>
      <c r="C20" s="27">
        <v>36000</v>
      </c>
      <c r="D20" s="28">
        <v>26</v>
      </c>
      <c r="E20" s="153"/>
      <c r="F20" s="159">
        <v>27000</v>
      </c>
      <c r="G20" s="155"/>
      <c r="H20" s="155">
        <v>26</v>
      </c>
      <c r="I20" s="156"/>
      <c r="J20" s="157">
        <v>0</v>
      </c>
      <c r="K20" s="143">
        <v>0</v>
      </c>
      <c r="L20" s="144">
        <f t="shared" si="0"/>
        <v>25</v>
      </c>
      <c r="M20" s="189"/>
      <c r="N20" s="189"/>
      <c r="O20" s="189"/>
    </row>
    <row r="21" spans="1:15" ht="35.1" customHeight="1" x14ac:dyDescent="0.2">
      <c r="A21" s="19" t="s">
        <v>30</v>
      </c>
      <c r="B21" s="124" t="s">
        <v>59</v>
      </c>
      <c r="C21" s="125">
        <v>36000</v>
      </c>
      <c r="D21" s="126">
        <v>26</v>
      </c>
      <c r="E21" s="131">
        <v>7.0000000000000007E-2</v>
      </c>
      <c r="F21" s="63">
        <v>7640.1360000000004</v>
      </c>
      <c r="G21" s="64">
        <v>70</v>
      </c>
      <c r="H21" s="64">
        <v>96</v>
      </c>
      <c r="I21" s="150">
        <v>1</v>
      </c>
      <c r="J21" s="132">
        <v>4.957653377401363E-3</v>
      </c>
      <c r="K21" s="123">
        <v>0.47593472423053085</v>
      </c>
      <c r="L21" s="145">
        <f t="shared" si="0"/>
        <v>78.7774</v>
      </c>
      <c r="M21" s="188"/>
      <c r="N21" s="189"/>
      <c r="O21" s="188"/>
    </row>
    <row r="22" spans="1:15" ht="35.1" customHeight="1" x14ac:dyDescent="0.2">
      <c r="A22" s="91" t="s">
        <v>36</v>
      </c>
      <c r="B22" s="67" t="s">
        <v>57</v>
      </c>
      <c r="C22" s="36">
        <v>36000</v>
      </c>
      <c r="D22" s="32">
        <v>16</v>
      </c>
      <c r="E22" s="102"/>
      <c r="F22" s="103">
        <v>30000</v>
      </c>
      <c r="G22" s="104"/>
      <c r="H22" s="104">
        <v>16</v>
      </c>
      <c r="I22" s="105"/>
      <c r="J22" s="106">
        <v>0</v>
      </c>
      <c r="K22" s="107">
        <v>0</v>
      </c>
      <c r="L22" s="73">
        <f t="shared" si="0"/>
        <v>16.666666666666671</v>
      </c>
      <c r="M22" s="189"/>
      <c r="N22" s="190"/>
      <c r="O22" s="189"/>
    </row>
    <row r="23" spans="1:15" ht="35.1" customHeight="1" thickBot="1" x14ac:dyDescent="0.25">
      <c r="A23" s="91"/>
      <c r="B23" s="68" t="s">
        <v>58</v>
      </c>
      <c r="C23" s="27">
        <v>36000</v>
      </c>
      <c r="D23" s="28">
        <v>26</v>
      </c>
      <c r="E23" s="153"/>
      <c r="F23" s="159">
        <v>27000</v>
      </c>
      <c r="G23" s="155"/>
      <c r="H23" s="155">
        <v>26</v>
      </c>
      <c r="I23" s="156"/>
      <c r="J23" s="157">
        <v>0</v>
      </c>
      <c r="K23" s="158">
        <v>0</v>
      </c>
      <c r="L23" s="144">
        <f t="shared" si="0"/>
        <v>25</v>
      </c>
      <c r="M23" s="189"/>
      <c r="N23" s="189"/>
      <c r="O23" s="189"/>
    </row>
    <row r="24" spans="1:15" ht="35.1" customHeight="1" x14ac:dyDescent="0.2">
      <c r="A24" s="19" t="s">
        <v>31</v>
      </c>
      <c r="B24" s="124" t="s">
        <v>59</v>
      </c>
      <c r="C24" s="125">
        <v>36000</v>
      </c>
      <c r="D24" s="126">
        <v>26</v>
      </c>
      <c r="E24" s="131">
        <v>7.0000000000000007E-2</v>
      </c>
      <c r="F24" s="63">
        <v>16303.085999999999</v>
      </c>
      <c r="G24" s="64">
        <v>70</v>
      </c>
      <c r="H24" s="64">
        <v>96</v>
      </c>
      <c r="I24" s="150">
        <v>1</v>
      </c>
      <c r="J24" s="132">
        <v>4.957653377401363E-3</v>
      </c>
      <c r="K24" s="133">
        <v>0.47593472423053085</v>
      </c>
      <c r="L24" s="145">
        <f t="shared" si="0"/>
        <v>54.713650000000001</v>
      </c>
      <c r="M24" s="188"/>
      <c r="N24" s="189"/>
      <c r="O24" s="188"/>
    </row>
    <row r="25" spans="1:15" ht="35.1" customHeight="1" x14ac:dyDescent="0.2">
      <c r="A25" s="91" t="s">
        <v>37</v>
      </c>
      <c r="B25" s="67" t="s">
        <v>57</v>
      </c>
      <c r="C25" s="36">
        <v>36000</v>
      </c>
      <c r="D25" s="32">
        <v>16</v>
      </c>
      <c r="E25" s="102"/>
      <c r="F25" s="103">
        <v>34800</v>
      </c>
      <c r="G25" s="104"/>
      <c r="H25" s="104">
        <v>16</v>
      </c>
      <c r="I25" s="105"/>
      <c r="J25" s="106">
        <v>0</v>
      </c>
      <c r="K25" s="107">
        <v>0</v>
      </c>
      <c r="L25" s="73">
        <f t="shared" si="0"/>
        <v>3.3333333333333286</v>
      </c>
      <c r="M25" s="189"/>
      <c r="N25" s="189"/>
      <c r="O25" s="189"/>
    </row>
    <row r="26" spans="1:15" ht="35.1" customHeight="1" thickBot="1" x14ac:dyDescent="0.25">
      <c r="A26" s="91"/>
      <c r="B26" s="68" t="s">
        <v>58</v>
      </c>
      <c r="C26" s="27">
        <v>36000</v>
      </c>
      <c r="D26" s="28">
        <v>26</v>
      </c>
      <c r="E26" s="74"/>
      <c r="F26" s="154">
        <v>27000</v>
      </c>
      <c r="G26" s="139">
        <v>24.071028025000913</v>
      </c>
      <c r="H26" s="139">
        <v>50.071028025000913</v>
      </c>
      <c r="I26" s="162"/>
      <c r="J26" s="142">
        <v>0</v>
      </c>
      <c r="K26" s="143">
        <v>0</v>
      </c>
      <c r="L26" s="75">
        <f t="shared" si="0"/>
        <v>25</v>
      </c>
      <c r="M26" s="189"/>
      <c r="N26" s="189"/>
      <c r="O26" s="189"/>
    </row>
    <row r="27" spans="1:15" ht="35.1" customHeight="1" x14ac:dyDescent="0.2">
      <c r="A27" s="19" t="s">
        <v>32</v>
      </c>
      <c r="B27" s="124" t="s">
        <v>59</v>
      </c>
      <c r="C27" s="127">
        <v>36000</v>
      </c>
      <c r="D27" s="128">
        <v>26</v>
      </c>
      <c r="E27" s="119">
        <v>7.0000000000000007E-2</v>
      </c>
      <c r="F27" s="120">
        <v>15712.163999999999</v>
      </c>
      <c r="G27" s="121">
        <v>70</v>
      </c>
      <c r="H27" s="121">
        <v>96</v>
      </c>
      <c r="I27" s="160">
        <v>1</v>
      </c>
      <c r="J27" s="122">
        <v>4.957653377401363E-3</v>
      </c>
      <c r="K27" s="123">
        <v>0.47593472423053085</v>
      </c>
      <c r="L27" s="161">
        <f t="shared" si="0"/>
        <v>56.3551</v>
      </c>
      <c r="M27" s="188"/>
      <c r="N27" s="189"/>
      <c r="O27" s="188"/>
    </row>
    <row r="28" spans="1:15" ht="35.1" customHeight="1" thickBot="1" x14ac:dyDescent="0.25">
      <c r="A28" s="91" t="s">
        <v>37</v>
      </c>
      <c r="B28" s="68" t="s">
        <v>58</v>
      </c>
      <c r="C28" s="31">
        <v>36000</v>
      </c>
      <c r="D28" s="28">
        <v>26</v>
      </c>
      <c r="E28" s="74"/>
      <c r="F28" s="154">
        <v>27000</v>
      </c>
      <c r="G28" s="139">
        <v>19.711031529457046</v>
      </c>
      <c r="H28" s="139">
        <v>45.711031529457046</v>
      </c>
      <c r="I28" s="162"/>
      <c r="J28" s="142">
        <v>0</v>
      </c>
      <c r="K28" s="143">
        <v>0</v>
      </c>
      <c r="L28" s="75">
        <f t="shared" si="0"/>
        <v>25</v>
      </c>
      <c r="M28" s="189"/>
      <c r="N28" s="189"/>
      <c r="O28" s="189"/>
    </row>
    <row r="29" spans="1:15" ht="35.1" customHeight="1" x14ac:dyDescent="0.2">
      <c r="A29" s="19" t="s">
        <v>33</v>
      </c>
      <c r="B29" s="124" t="s">
        <v>59</v>
      </c>
      <c r="C29" s="127">
        <v>36000</v>
      </c>
      <c r="D29" s="128">
        <v>26</v>
      </c>
      <c r="E29" s="119">
        <v>7.0000000000000007E-2</v>
      </c>
      <c r="F29" s="120">
        <v>20376.486000000001</v>
      </c>
      <c r="G29" s="121">
        <v>70</v>
      </c>
      <c r="H29" s="121">
        <v>96</v>
      </c>
      <c r="I29" s="160">
        <v>1</v>
      </c>
      <c r="J29" s="122">
        <v>4.957653377401363E-3</v>
      </c>
      <c r="K29" s="123">
        <v>0.47593472423053085</v>
      </c>
      <c r="L29" s="161">
        <f t="shared" si="0"/>
        <v>43.398649999999996</v>
      </c>
      <c r="M29" s="189"/>
      <c r="N29" s="189"/>
      <c r="O29" s="188"/>
    </row>
    <row r="30" spans="1:15" ht="35.1" customHeight="1" thickBot="1" x14ac:dyDescent="0.25">
      <c r="A30" s="92" t="s">
        <v>38</v>
      </c>
      <c r="B30" s="68" t="s">
        <v>58</v>
      </c>
      <c r="C30" s="31">
        <v>36000</v>
      </c>
      <c r="D30" s="28">
        <v>26</v>
      </c>
      <c r="E30" s="74"/>
      <c r="F30" s="154">
        <v>27000</v>
      </c>
      <c r="G30" s="139">
        <v>47.246028584123884</v>
      </c>
      <c r="H30" s="139">
        <v>73.246028584123877</v>
      </c>
      <c r="I30" s="162"/>
      <c r="J30" s="142">
        <v>0</v>
      </c>
      <c r="K30" s="143">
        <v>0</v>
      </c>
      <c r="L30" s="75">
        <f t="shared" si="0"/>
        <v>25</v>
      </c>
      <c r="M30" s="189"/>
      <c r="N30" s="189"/>
      <c r="O30" s="189"/>
    </row>
    <row r="31" spans="1:15" ht="35.1" customHeight="1" x14ac:dyDescent="0.2">
      <c r="A31" s="91" t="s">
        <v>34</v>
      </c>
      <c r="B31" s="124" t="s">
        <v>59</v>
      </c>
      <c r="C31" s="127">
        <v>36000</v>
      </c>
      <c r="D31" s="128">
        <v>26</v>
      </c>
      <c r="E31" s="119">
        <v>7.0000000000000007E-2</v>
      </c>
      <c r="F31" s="120">
        <v>25212.113999999998</v>
      </c>
      <c r="G31" s="121">
        <v>70</v>
      </c>
      <c r="H31" s="121">
        <v>96</v>
      </c>
      <c r="I31" s="160">
        <v>1</v>
      </c>
      <c r="J31" s="122">
        <v>4.957653377401363E-3</v>
      </c>
      <c r="K31" s="123">
        <v>0.47593472423053085</v>
      </c>
      <c r="L31" s="161">
        <f t="shared" si="0"/>
        <v>29.966350000000006</v>
      </c>
      <c r="M31" s="189"/>
      <c r="N31" s="189"/>
      <c r="O31" s="188"/>
    </row>
    <row r="32" spans="1:15" ht="35.1" customHeight="1" thickBot="1" x14ac:dyDescent="0.25">
      <c r="A32" s="92" t="s">
        <v>38</v>
      </c>
      <c r="B32" s="69" t="s">
        <v>58</v>
      </c>
      <c r="C32" s="31">
        <v>36000</v>
      </c>
      <c r="D32" s="28">
        <v>26</v>
      </c>
      <c r="E32" s="74"/>
      <c r="F32" s="154">
        <v>27000</v>
      </c>
      <c r="G32" s="139">
        <v>65.036036248289207</v>
      </c>
      <c r="H32" s="139">
        <v>91.036036248289207</v>
      </c>
      <c r="I32" s="162"/>
      <c r="J32" s="142">
        <v>0</v>
      </c>
      <c r="K32" s="143">
        <v>0</v>
      </c>
      <c r="L32" s="75">
        <f t="shared" si="0"/>
        <v>25</v>
      </c>
      <c r="M32" s="189"/>
      <c r="N32" s="189"/>
      <c r="O32" s="189"/>
    </row>
    <row r="33" spans="1:15" ht="51" customHeight="1" thickBot="1" x14ac:dyDescent="0.25">
      <c r="A33" s="91" t="s">
        <v>39</v>
      </c>
      <c r="B33" s="129" t="s">
        <v>58</v>
      </c>
      <c r="C33" s="127">
        <v>36000</v>
      </c>
      <c r="D33" s="126">
        <v>26</v>
      </c>
      <c r="E33" s="163"/>
      <c r="F33" s="164">
        <v>27000</v>
      </c>
      <c r="G33" s="165">
        <v>70</v>
      </c>
      <c r="H33" s="165">
        <v>96</v>
      </c>
      <c r="I33" s="166">
        <v>1</v>
      </c>
      <c r="J33" s="167">
        <v>4.957653377401363E-3</v>
      </c>
      <c r="K33" s="168">
        <v>0.47593472423053085</v>
      </c>
      <c r="L33" s="169">
        <f t="shared" si="0"/>
        <v>25</v>
      </c>
      <c r="M33" s="189"/>
      <c r="N33" s="189"/>
      <c r="O33" s="189"/>
    </row>
    <row r="34" spans="1:15" ht="51" customHeight="1" thickBot="1" x14ac:dyDescent="0.25">
      <c r="A34" s="84" t="s">
        <v>40</v>
      </c>
      <c r="B34" s="130" t="s">
        <v>58</v>
      </c>
      <c r="C34" s="127">
        <v>297000</v>
      </c>
      <c r="D34" s="126">
        <v>16</v>
      </c>
      <c r="E34" s="163"/>
      <c r="F34" s="164">
        <v>280500</v>
      </c>
      <c r="G34" s="165">
        <v>80</v>
      </c>
      <c r="H34" s="165">
        <v>96</v>
      </c>
      <c r="I34" s="166">
        <v>1</v>
      </c>
      <c r="J34" s="167">
        <v>4.0900640363561246E-2</v>
      </c>
      <c r="K34" s="168">
        <v>3.9264614749018794</v>
      </c>
      <c r="L34" s="169">
        <f t="shared" si="0"/>
        <v>5.5555555555555571</v>
      </c>
      <c r="M34" s="189"/>
      <c r="N34" s="189"/>
      <c r="O34" s="189"/>
    </row>
    <row r="35" spans="1:15" ht="51" customHeight="1" thickBot="1" x14ac:dyDescent="0.25">
      <c r="A35" s="91" t="s">
        <v>41</v>
      </c>
      <c r="B35" s="130" t="s">
        <v>58</v>
      </c>
      <c r="C35" s="127">
        <v>54000</v>
      </c>
      <c r="D35" s="126">
        <v>16</v>
      </c>
      <c r="E35" s="163"/>
      <c r="F35" s="164">
        <v>40500</v>
      </c>
      <c r="G35" s="165">
        <v>80</v>
      </c>
      <c r="H35" s="165">
        <v>96</v>
      </c>
      <c r="I35" s="166">
        <v>1</v>
      </c>
      <c r="J35" s="167">
        <v>7.4364800661020454E-3</v>
      </c>
      <c r="K35" s="168">
        <v>0.71390208634579633</v>
      </c>
      <c r="L35" s="169">
        <f t="shared" si="0"/>
        <v>25</v>
      </c>
      <c r="M35" s="189"/>
      <c r="N35" s="189"/>
      <c r="O35" s="189"/>
    </row>
    <row r="36" spans="1:15" ht="51" customHeight="1" thickBot="1" x14ac:dyDescent="0.25">
      <c r="A36" s="84" t="s">
        <v>42</v>
      </c>
      <c r="B36" s="130" t="s">
        <v>58</v>
      </c>
      <c r="C36" s="127">
        <v>54000</v>
      </c>
      <c r="D36" s="126">
        <v>16</v>
      </c>
      <c r="E36" s="163"/>
      <c r="F36" s="164">
        <v>54000</v>
      </c>
      <c r="G36" s="165">
        <v>80</v>
      </c>
      <c r="H36" s="165">
        <v>96</v>
      </c>
      <c r="I36" s="166">
        <v>1</v>
      </c>
      <c r="J36" s="167">
        <v>7.4364800661020454E-3</v>
      </c>
      <c r="K36" s="168">
        <v>0.71390208634579633</v>
      </c>
      <c r="L36" s="169">
        <f t="shared" si="0"/>
        <v>0</v>
      </c>
      <c r="M36" s="189"/>
      <c r="N36" s="189"/>
      <c r="O36" s="189"/>
    </row>
    <row r="37" spans="1:15" ht="51" customHeight="1" thickBot="1" x14ac:dyDescent="0.25">
      <c r="A37" s="19" t="s">
        <v>43</v>
      </c>
      <c r="B37" s="130" t="s">
        <v>58</v>
      </c>
      <c r="C37" s="127">
        <v>27000</v>
      </c>
      <c r="D37" s="126">
        <v>16</v>
      </c>
      <c r="E37" s="163"/>
      <c r="F37" s="164">
        <v>20250</v>
      </c>
      <c r="G37" s="165">
        <v>80</v>
      </c>
      <c r="H37" s="165">
        <v>96</v>
      </c>
      <c r="I37" s="166">
        <v>1</v>
      </c>
      <c r="J37" s="167">
        <v>3.7182400330510227E-3</v>
      </c>
      <c r="K37" s="168">
        <v>0.35695104317289816</v>
      </c>
      <c r="L37" s="169">
        <f t="shared" si="0"/>
        <v>25</v>
      </c>
      <c r="M37" s="189"/>
      <c r="N37" s="189"/>
      <c r="O37" s="189"/>
    </row>
    <row r="38" spans="1:15" ht="51" customHeight="1" thickBot="1" x14ac:dyDescent="0.25">
      <c r="A38" s="84" t="s">
        <v>44</v>
      </c>
      <c r="B38" s="129" t="s">
        <v>58</v>
      </c>
      <c r="C38" s="127">
        <v>135000</v>
      </c>
      <c r="D38" s="126">
        <v>16</v>
      </c>
      <c r="E38" s="170"/>
      <c r="F38" s="171">
        <v>101250</v>
      </c>
      <c r="G38" s="172">
        <v>80</v>
      </c>
      <c r="H38" s="172">
        <v>96</v>
      </c>
      <c r="I38" s="176">
        <v>1</v>
      </c>
      <c r="J38" s="174">
        <v>1.8591200165255114E-2</v>
      </c>
      <c r="K38" s="175">
        <v>1.7847552158644908</v>
      </c>
      <c r="L38" s="177">
        <f t="shared" si="0"/>
        <v>25</v>
      </c>
      <c r="M38" s="189"/>
      <c r="N38" s="189"/>
      <c r="O38" s="189"/>
    </row>
    <row r="39" spans="1:15" ht="51" customHeight="1" thickBot="1" x14ac:dyDescent="0.25">
      <c r="A39" s="91" t="s">
        <v>45</v>
      </c>
      <c r="B39" s="130" t="s">
        <v>58</v>
      </c>
      <c r="C39" s="127">
        <v>270000</v>
      </c>
      <c r="D39" s="126">
        <v>16</v>
      </c>
      <c r="E39" s="163"/>
      <c r="F39" s="164">
        <v>202500</v>
      </c>
      <c r="G39" s="165">
        <v>80</v>
      </c>
      <c r="H39" s="165">
        <v>96</v>
      </c>
      <c r="I39" s="166">
        <v>1</v>
      </c>
      <c r="J39" s="167">
        <v>3.7182400330510228E-2</v>
      </c>
      <c r="K39" s="168">
        <v>3.5695104317289816</v>
      </c>
      <c r="L39" s="169">
        <f t="shared" si="0"/>
        <v>25</v>
      </c>
      <c r="M39" s="189"/>
      <c r="N39" s="189"/>
      <c r="O39" s="189"/>
    </row>
    <row r="40" spans="1:15" ht="51" customHeight="1" thickBot="1" x14ac:dyDescent="0.25">
      <c r="A40" s="84" t="s">
        <v>46</v>
      </c>
      <c r="B40" s="130" t="s">
        <v>58</v>
      </c>
      <c r="C40" s="127">
        <v>108000</v>
      </c>
      <c r="D40" s="126">
        <v>16</v>
      </c>
      <c r="E40" s="163"/>
      <c r="F40" s="164">
        <v>81000</v>
      </c>
      <c r="G40" s="165">
        <v>80</v>
      </c>
      <c r="H40" s="165">
        <v>96</v>
      </c>
      <c r="I40" s="166">
        <v>1</v>
      </c>
      <c r="J40" s="167">
        <v>1.4872960132204091E-2</v>
      </c>
      <c r="K40" s="168">
        <v>1.4278041726915927</v>
      </c>
      <c r="L40" s="169">
        <f t="shared" si="0"/>
        <v>25</v>
      </c>
      <c r="M40" s="189"/>
      <c r="N40" s="189"/>
      <c r="O40" s="189"/>
    </row>
    <row r="41" spans="1:15" ht="51" customHeight="1" thickBot="1" x14ac:dyDescent="0.25">
      <c r="A41" s="19" t="s">
        <v>47</v>
      </c>
      <c r="B41" s="130" t="s">
        <v>58</v>
      </c>
      <c r="C41" s="127">
        <v>54000</v>
      </c>
      <c r="D41" s="126">
        <v>16</v>
      </c>
      <c r="E41" s="163"/>
      <c r="F41" s="164">
        <v>40500</v>
      </c>
      <c r="G41" s="165">
        <v>80</v>
      </c>
      <c r="H41" s="165">
        <v>96</v>
      </c>
      <c r="I41" s="166">
        <v>1</v>
      </c>
      <c r="J41" s="167">
        <v>7.4364800661020454E-3</v>
      </c>
      <c r="K41" s="168">
        <v>0.71390208634579633</v>
      </c>
      <c r="L41" s="169">
        <f t="shared" si="0"/>
        <v>25</v>
      </c>
      <c r="M41" s="189"/>
      <c r="N41" s="189"/>
      <c r="O41" s="189"/>
    </row>
    <row r="42" spans="1:15" ht="34.5" customHeight="1" x14ac:dyDescent="0.2">
      <c r="A42" s="193" t="s">
        <v>48</v>
      </c>
      <c r="B42" s="124" t="s">
        <v>60</v>
      </c>
      <c r="C42" s="127">
        <v>135000</v>
      </c>
      <c r="D42" s="128">
        <v>16</v>
      </c>
      <c r="E42" s="119"/>
      <c r="F42" s="120">
        <v>67500</v>
      </c>
      <c r="G42" s="121">
        <v>80</v>
      </c>
      <c r="H42" s="121">
        <v>96</v>
      </c>
      <c r="I42" s="160">
        <v>1</v>
      </c>
      <c r="J42" s="122">
        <v>1.8591200165255114E-2</v>
      </c>
      <c r="K42" s="123">
        <v>1.7847552158644908</v>
      </c>
      <c r="L42" s="161">
        <f t="shared" si="0"/>
        <v>50</v>
      </c>
      <c r="M42" s="189"/>
      <c r="N42" s="189"/>
      <c r="O42" s="188"/>
    </row>
    <row r="43" spans="1:15" ht="34.5" customHeight="1" thickBot="1" x14ac:dyDescent="0.25">
      <c r="A43" s="194"/>
      <c r="B43" s="68" t="s">
        <v>58</v>
      </c>
      <c r="C43" s="31">
        <v>135000</v>
      </c>
      <c r="D43" s="28">
        <v>16</v>
      </c>
      <c r="E43" s="102"/>
      <c r="F43" s="103">
        <v>101250</v>
      </c>
      <c r="G43" s="104">
        <v>40</v>
      </c>
      <c r="H43" s="104">
        <v>56</v>
      </c>
      <c r="I43" s="105"/>
      <c r="J43" s="106">
        <v>0</v>
      </c>
      <c r="K43" s="107">
        <v>0</v>
      </c>
      <c r="L43" s="73">
        <f t="shared" si="0"/>
        <v>25</v>
      </c>
      <c r="M43" s="189"/>
      <c r="N43" s="189"/>
      <c r="O43" s="189"/>
    </row>
    <row r="44" spans="1:15" ht="51" customHeight="1" thickBot="1" x14ac:dyDescent="0.25">
      <c r="A44" s="19" t="s">
        <v>49</v>
      </c>
      <c r="B44" s="130" t="s">
        <v>58</v>
      </c>
      <c r="C44" s="127">
        <v>27000</v>
      </c>
      <c r="D44" s="126">
        <v>16</v>
      </c>
      <c r="E44" s="163"/>
      <c r="F44" s="164">
        <v>20250</v>
      </c>
      <c r="G44" s="165">
        <v>80</v>
      </c>
      <c r="H44" s="165">
        <v>96</v>
      </c>
      <c r="I44" s="173">
        <v>1</v>
      </c>
      <c r="J44" s="167">
        <v>3.7182400330510227E-3</v>
      </c>
      <c r="K44" s="168">
        <v>0.35695104317289816</v>
      </c>
      <c r="L44" s="75">
        <f t="shared" si="0"/>
        <v>25</v>
      </c>
      <c r="M44" s="189"/>
      <c r="N44" s="190"/>
      <c r="O44" s="189"/>
    </row>
    <row r="45" spans="1:15" ht="34.5" customHeight="1" x14ac:dyDescent="0.2">
      <c r="A45" s="193" t="s">
        <v>50</v>
      </c>
      <c r="B45" s="124" t="s">
        <v>60</v>
      </c>
      <c r="C45" s="127">
        <v>54000</v>
      </c>
      <c r="D45" s="128">
        <v>16</v>
      </c>
      <c r="E45" s="119"/>
      <c r="F45" s="120">
        <v>27000</v>
      </c>
      <c r="G45" s="121">
        <v>80</v>
      </c>
      <c r="H45" s="121">
        <v>96</v>
      </c>
      <c r="I45" s="160">
        <v>1</v>
      </c>
      <c r="J45" s="122">
        <v>7.4364800661020454E-3</v>
      </c>
      <c r="K45" s="123">
        <v>0.71390208634579633</v>
      </c>
      <c r="L45" s="161">
        <f t="shared" si="0"/>
        <v>50</v>
      </c>
      <c r="M45" s="189"/>
      <c r="N45" s="189"/>
      <c r="O45" s="188"/>
    </row>
    <row r="46" spans="1:15" ht="34.5" customHeight="1" thickBot="1" x14ac:dyDescent="0.25">
      <c r="A46" s="194"/>
      <c r="B46" s="68" t="s">
        <v>58</v>
      </c>
      <c r="C46" s="31">
        <v>54000</v>
      </c>
      <c r="D46" s="28">
        <v>16</v>
      </c>
      <c r="E46" s="134"/>
      <c r="F46" s="178">
        <v>40500</v>
      </c>
      <c r="G46" s="39">
        <v>40</v>
      </c>
      <c r="H46" s="39">
        <v>56</v>
      </c>
      <c r="I46" s="179"/>
      <c r="J46" s="180">
        <v>0</v>
      </c>
      <c r="K46" s="181">
        <v>0</v>
      </c>
      <c r="L46" s="182">
        <f t="shared" si="0"/>
        <v>25</v>
      </c>
      <c r="M46" s="189"/>
      <c r="N46" s="189"/>
      <c r="O46" s="189"/>
    </row>
    <row r="47" spans="1:15" ht="51" customHeight="1" thickBot="1" x14ac:dyDescent="0.25">
      <c r="A47" s="91" t="s">
        <v>51</v>
      </c>
      <c r="B47" s="130" t="s">
        <v>58</v>
      </c>
      <c r="C47" s="127">
        <v>81000</v>
      </c>
      <c r="D47" s="126">
        <v>16</v>
      </c>
      <c r="E47" s="163"/>
      <c r="F47" s="164">
        <v>60750</v>
      </c>
      <c r="G47" s="165">
        <v>80</v>
      </c>
      <c r="H47" s="165">
        <v>96</v>
      </c>
      <c r="I47" s="166">
        <v>1</v>
      </c>
      <c r="J47" s="167">
        <v>1.1154720099153068E-2</v>
      </c>
      <c r="K47" s="168">
        <v>1.0708531295186945</v>
      </c>
      <c r="L47" s="169">
        <f t="shared" si="0"/>
        <v>25</v>
      </c>
      <c r="M47" s="189"/>
      <c r="N47" s="189"/>
      <c r="O47" s="189"/>
    </row>
    <row r="48" spans="1:15" ht="51" customHeight="1" thickBot="1" x14ac:dyDescent="0.25">
      <c r="A48" s="19" t="s">
        <v>52</v>
      </c>
      <c r="B48" s="130" t="s">
        <v>58</v>
      </c>
      <c r="C48" s="127">
        <v>117000</v>
      </c>
      <c r="D48" s="126">
        <v>16</v>
      </c>
      <c r="E48" s="163"/>
      <c r="F48" s="164">
        <v>87750</v>
      </c>
      <c r="G48" s="185">
        <v>80</v>
      </c>
      <c r="H48" s="186">
        <v>96</v>
      </c>
      <c r="I48" s="166">
        <v>1</v>
      </c>
      <c r="J48" s="167">
        <v>1.6112373476554431E-2</v>
      </c>
      <c r="K48" s="168">
        <v>1.5467878537492252</v>
      </c>
      <c r="L48" s="187">
        <f t="shared" si="0"/>
        <v>25</v>
      </c>
      <c r="M48" s="189"/>
      <c r="N48" s="189"/>
      <c r="O48" s="189"/>
    </row>
    <row r="49" spans="1:15" ht="51" customHeight="1" thickBot="1" x14ac:dyDescent="0.25">
      <c r="A49" s="84" t="s">
        <v>53</v>
      </c>
      <c r="B49" s="130" t="s">
        <v>58</v>
      </c>
      <c r="C49" s="127">
        <v>64500</v>
      </c>
      <c r="D49" s="126">
        <v>16</v>
      </c>
      <c r="E49" s="170"/>
      <c r="F49" s="171">
        <v>48375</v>
      </c>
      <c r="G49" s="183">
        <v>80</v>
      </c>
      <c r="H49" s="184">
        <v>96</v>
      </c>
      <c r="I49" s="160">
        <v>1</v>
      </c>
      <c r="J49" s="174">
        <v>8.8824623011774431E-3</v>
      </c>
      <c r="K49" s="175">
        <v>0.85271638091303448</v>
      </c>
      <c r="L49" s="177">
        <f t="shared" si="0"/>
        <v>25</v>
      </c>
      <c r="M49" s="189"/>
      <c r="N49" s="189"/>
      <c r="O49" s="189"/>
    </row>
    <row r="50" spans="1:15" ht="41.25" thickBot="1" x14ac:dyDescent="0.25">
      <c r="A50" s="76"/>
      <c r="B50" s="77" t="s">
        <v>14</v>
      </c>
      <c r="C50" s="50">
        <f>+C9+C12+C15+C18+C21+C24+C27+C29+C31+C33+C34+C35+C36+C37+C38+C39+C40+C41+C42+C44+C45+C47+C48+C49</f>
        <v>7261500</v>
      </c>
      <c r="D50" s="78"/>
      <c r="E50" s="78"/>
      <c r="F50" s="78"/>
      <c r="G50" s="78"/>
      <c r="H50" s="78"/>
      <c r="I50" s="78"/>
      <c r="J50" s="79" t="s">
        <v>22</v>
      </c>
      <c r="K50" s="62">
        <f>SUM(K9:K49)</f>
        <v>95.999999999999986</v>
      </c>
      <c r="L50" s="71"/>
    </row>
    <row r="51" spans="1:15" x14ac:dyDescent="0.2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</row>
    <row r="52" spans="1:15" x14ac:dyDescent="0.2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</row>
    <row r="53" spans="1:15" ht="14.25" x14ac:dyDescent="0.2">
      <c r="A53" s="80" t="s">
        <v>2</v>
      </c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</row>
    <row r="54" spans="1:15" ht="14.25" x14ac:dyDescent="0.2">
      <c r="A54" s="80" t="s">
        <v>68</v>
      </c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</row>
    <row r="55" spans="1:15" x14ac:dyDescent="0.2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</row>
  </sheetData>
  <mergeCells count="8">
    <mergeCell ref="M9:O9"/>
    <mergeCell ref="A42:A43"/>
    <mergeCell ref="A45:A46"/>
    <mergeCell ref="E7:K7"/>
    <mergeCell ref="A2:K2"/>
    <mergeCell ref="A3:K3"/>
    <mergeCell ref="A4:K4"/>
    <mergeCell ref="A19:A20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56"/>
  <sheetViews>
    <sheetView showGridLines="0" showZeros="0" topLeftCell="P1" zoomScaleNormal="100" workbookViewId="0">
      <selection activeCell="S31" sqref="S31"/>
    </sheetView>
  </sheetViews>
  <sheetFormatPr baseColWidth="10" defaultRowHeight="15" x14ac:dyDescent="0.2"/>
  <cols>
    <col min="1" max="1" width="30.42578125" style="9" customWidth="1"/>
    <col min="2" max="2" width="30.42578125" style="10" customWidth="1"/>
    <col min="3" max="3" width="25.140625" style="10" customWidth="1"/>
    <col min="4" max="4" width="17" style="10" customWidth="1"/>
    <col min="5" max="5" width="18.85546875" style="10" customWidth="1"/>
    <col min="6" max="11" width="16.7109375" style="10" customWidth="1"/>
    <col min="12" max="12" width="18.85546875" style="10" customWidth="1"/>
    <col min="13" max="18" width="16.7109375" style="10" customWidth="1"/>
    <col min="19" max="19" width="18.85546875" style="10" bestFit="1" customWidth="1"/>
    <col min="20" max="24" width="16.7109375" style="10" customWidth="1"/>
    <col min="25" max="16384" width="11.42578125" style="10"/>
  </cols>
  <sheetData>
    <row r="1" spans="1:28" x14ac:dyDescent="0.2">
      <c r="AA1" s="12" t="s">
        <v>8</v>
      </c>
    </row>
    <row r="2" spans="1:28" s="3" customFormat="1" ht="48" customHeight="1" x14ac:dyDescent="0.15">
      <c r="A2" s="2"/>
      <c r="D2" s="4"/>
      <c r="E2" s="4"/>
      <c r="F2" s="4"/>
      <c r="G2" s="4"/>
      <c r="H2" s="5"/>
      <c r="M2" s="11"/>
      <c r="Y2" s="90" t="s">
        <v>65</v>
      </c>
      <c r="AA2" s="13" t="s">
        <v>20</v>
      </c>
      <c r="AB2" s="14">
        <v>80</v>
      </c>
    </row>
    <row r="3" spans="1:28" s="3" customFormat="1" ht="22.5" customHeight="1" x14ac:dyDescent="0.15">
      <c r="A3" s="205" t="s">
        <v>54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AA3" s="40" t="s">
        <v>10</v>
      </c>
    </row>
    <row r="4" spans="1:28" s="3" customFormat="1" ht="22.5" customHeight="1" x14ac:dyDescent="0.15">
      <c r="A4" s="206" t="s">
        <v>55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</row>
    <row r="5" spans="1:28" s="3" customFormat="1" ht="24.6" customHeight="1" x14ac:dyDescent="0.15">
      <c r="A5" s="206" t="s">
        <v>3</v>
      </c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</row>
    <row r="6" spans="1:28" s="3" customFormat="1" ht="24.6" customHeight="1" thickBot="1" x14ac:dyDescent="0.2">
      <c r="A6" s="35"/>
      <c r="B6" s="94"/>
      <c r="C6" s="35"/>
      <c r="D6" s="35"/>
      <c r="E6" s="35"/>
      <c r="F6" s="81"/>
      <c r="G6" s="35"/>
      <c r="H6" s="4"/>
    </row>
    <row r="7" spans="1:28" s="3" customFormat="1" ht="24.75" customHeight="1" thickBot="1" x14ac:dyDescent="0.3">
      <c r="A7" s="2">
        <v>0</v>
      </c>
      <c r="B7" s="6"/>
      <c r="C7" s="7"/>
      <c r="D7" s="7"/>
      <c r="E7" s="202" t="s">
        <v>16</v>
      </c>
      <c r="F7" s="203"/>
      <c r="G7" s="203"/>
      <c r="H7" s="203"/>
      <c r="I7" s="203"/>
      <c r="J7" s="204"/>
      <c r="K7" s="195" t="s">
        <v>63</v>
      </c>
      <c r="L7" s="196"/>
      <c r="M7" s="196"/>
      <c r="N7" s="196"/>
      <c r="O7" s="196"/>
      <c r="P7" s="196"/>
      <c r="Q7" s="197"/>
      <c r="R7" s="195" t="s">
        <v>64</v>
      </c>
      <c r="S7" s="196"/>
      <c r="T7" s="196"/>
      <c r="U7" s="196"/>
      <c r="V7" s="196"/>
      <c r="W7" s="196"/>
      <c r="X7" s="197"/>
    </row>
    <row r="8" spans="1:28" s="8" customFormat="1" ht="6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19</v>
      </c>
      <c r="F8" s="93" t="s">
        <v>1</v>
      </c>
      <c r="G8" s="17" t="s">
        <v>9</v>
      </c>
      <c r="H8" s="17" t="s">
        <v>11</v>
      </c>
      <c r="I8" s="17" t="s">
        <v>12</v>
      </c>
      <c r="J8" s="18" t="s">
        <v>13</v>
      </c>
      <c r="K8" s="16" t="s">
        <v>17</v>
      </c>
      <c r="L8" s="16" t="s">
        <v>19</v>
      </c>
      <c r="M8" s="17" t="s">
        <v>1</v>
      </c>
      <c r="N8" s="17" t="s">
        <v>18</v>
      </c>
      <c r="O8" s="17" t="s">
        <v>11</v>
      </c>
      <c r="P8" s="17" t="s">
        <v>12</v>
      </c>
      <c r="Q8" s="18" t="s">
        <v>13</v>
      </c>
      <c r="R8" s="16" t="s">
        <v>17</v>
      </c>
      <c r="S8" s="16" t="s">
        <v>19</v>
      </c>
      <c r="T8" s="17" t="s">
        <v>1</v>
      </c>
      <c r="U8" s="17" t="s">
        <v>18</v>
      </c>
      <c r="V8" s="17" t="s">
        <v>11</v>
      </c>
      <c r="W8" s="17" t="s">
        <v>12</v>
      </c>
      <c r="X8" s="18" t="s">
        <v>13</v>
      </c>
    </row>
    <row r="9" spans="1:28" s="3" customFormat="1" ht="35.1" customHeight="1" x14ac:dyDescent="0.15">
      <c r="A9" s="19" t="s">
        <v>24</v>
      </c>
      <c r="B9" s="66" t="s">
        <v>56</v>
      </c>
      <c r="C9" s="87">
        <v>2736000</v>
      </c>
      <c r="D9" s="23">
        <v>20</v>
      </c>
      <c r="E9" s="24">
        <v>2736000</v>
      </c>
      <c r="F9" s="25">
        <f>$AB$2*(2-E9/MIN(E$9:E$11))</f>
        <v>48.780487804878057</v>
      </c>
      <c r="G9" s="25">
        <f>D9+F9</f>
        <v>68.780487804878049</v>
      </c>
      <c r="H9" s="51"/>
      <c r="I9" s="42">
        <f t="shared" ref="I9:I49" si="0">+$C9/$C$50*H9</f>
        <v>0</v>
      </c>
      <c r="J9" s="43">
        <f t="shared" ref="J9:J49" si="1">+G9*I9</f>
        <v>0</v>
      </c>
      <c r="K9" s="56"/>
      <c r="L9" s="57">
        <f>+$E9*(1-K9)</f>
        <v>2736000</v>
      </c>
      <c r="M9" s="25"/>
      <c r="N9" s="25">
        <f>$D9+M9</f>
        <v>20</v>
      </c>
      <c r="O9" s="41"/>
      <c r="P9" s="42">
        <f t="shared" ref="P9:P49" si="2">+$C9/$C$50*O9</f>
        <v>0</v>
      </c>
      <c r="Q9" s="43">
        <f>+N9*P9</f>
        <v>0</v>
      </c>
      <c r="R9" s="56"/>
      <c r="S9" s="57">
        <f>+$E9*(1-R9)</f>
        <v>2736000</v>
      </c>
      <c r="T9" s="25">
        <f>$AB$2*(2-S9/MIN(S$9:S$11))</f>
        <v>48.780487804878057</v>
      </c>
      <c r="U9" s="25">
        <f>$D9+T9</f>
        <v>68.780487804878049</v>
      </c>
      <c r="V9" s="41"/>
      <c r="W9" s="42">
        <f t="shared" ref="W9:W49" si="3">+$C9/$C$50*V9</f>
        <v>0</v>
      </c>
      <c r="X9" s="43">
        <f>+U9*W9</f>
        <v>0</v>
      </c>
    </row>
    <row r="10" spans="1:28" s="3" customFormat="1" ht="35.1" customHeight="1" x14ac:dyDescent="0.15">
      <c r="A10" s="20" t="s">
        <v>25</v>
      </c>
      <c r="B10" s="67" t="s">
        <v>57</v>
      </c>
      <c r="C10" s="36">
        <v>2736000</v>
      </c>
      <c r="D10" s="32">
        <v>16</v>
      </c>
      <c r="E10" s="33">
        <v>1968000</v>
      </c>
      <c r="F10" s="34">
        <f>$AB$2*(2-E10/MIN(E$9:E$11))</f>
        <v>80</v>
      </c>
      <c r="G10" s="34">
        <f>D10+F10</f>
        <v>96</v>
      </c>
      <c r="H10" s="52">
        <v>1</v>
      </c>
      <c r="I10" s="44">
        <f t="shared" si="0"/>
        <v>0.37678165668250363</v>
      </c>
      <c r="J10" s="45">
        <f t="shared" si="1"/>
        <v>36.171039041520345</v>
      </c>
      <c r="K10" s="58"/>
      <c r="L10" s="59">
        <f>+$E10*(1-K10)</f>
        <v>1968000</v>
      </c>
      <c r="M10" s="34">
        <f>$AB$2*(2-L10/MIN(L$9:L$11))</f>
        <v>38.522567766259641</v>
      </c>
      <c r="N10" s="34">
        <f>$D10+M10</f>
        <v>54.522567766259641</v>
      </c>
      <c r="O10" s="53"/>
      <c r="P10" s="44">
        <f t="shared" si="2"/>
        <v>0</v>
      </c>
      <c r="Q10" s="45">
        <f t="shared" ref="Q10:Q49" si="4">+N10*P10</f>
        <v>0</v>
      </c>
      <c r="R10" s="58"/>
      <c r="S10" s="59">
        <f t="shared" ref="S10:S49" si="5">+$E10*(1-R10)</f>
        <v>1968000</v>
      </c>
      <c r="T10" s="34">
        <f>$AB$2*(2-S10/MIN(S$9:S$11))</f>
        <v>80</v>
      </c>
      <c r="U10" s="34">
        <f t="shared" ref="U10:U49" si="6">$D10+T10</f>
        <v>96</v>
      </c>
      <c r="V10" s="98">
        <v>1</v>
      </c>
      <c r="W10" s="44">
        <f t="shared" si="3"/>
        <v>0.37678165668250363</v>
      </c>
      <c r="X10" s="45">
        <f t="shared" ref="X10:X49" si="7">+U10*W10</f>
        <v>36.171039041520345</v>
      </c>
    </row>
    <row r="11" spans="1:28" s="3" customFormat="1" ht="35.1" customHeight="1" thickBot="1" x14ac:dyDescent="0.2">
      <c r="A11" s="85" t="s">
        <v>61</v>
      </c>
      <c r="B11" s="68" t="s">
        <v>58</v>
      </c>
      <c r="C11" s="27">
        <v>2736000</v>
      </c>
      <c r="D11" s="37">
        <v>16</v>
      </c>
      <c r="E11" s="38">
        <v>2052000</v>
      </c>
      <c r="F11" s="39">
        <f>$AB$2*(2-E11/MIN(E$9:E$11))</f>
        <v>76.58536585365853</v>
      </c>
      <c r="G11" s="39">
        <f>D11+F11</f>
        <v>92.58536585365853</v>
      </c>
      <c r="H11" s="52"/>
      <c r="I11" s="44">
        <f t="shared" si="0"/>
        <v>0</v>
      </c>
      <c r="J11" s="45">
        <f t="shared" si="1"/>
        <v>0</v>
      </c>
      <c r="K11" s="97">
        <v>0.36840000000000001</v>
      </c>
      <c r="L11" s="59">
        <f>+$E11*(1-K11)</f>
        <v>1296043.2</v>
      </c>
      <c r="M11" s="34">
        <f>$AB$2*(2-L11/MIN(L$9:L$11))</f>
        <v>80</v>
      </c>
      <c r="N11" s="34">
        <f>$D11+M11</f>
        <v>96</v>
      </c>
      <c r="O11" s="98">
        <v>1</v>
      </c>
      <c r="P11" s="44">
        <f t="shared" si="2"/>
        <v>0.37678165668250363</v>
      </c>
      <c r="Q11" s="45">
        <f t="shared" si="4"/>
        <v>36.171039041520345</v>
      </c>
      <c r="R11" s="58"/>
      <c r="S11" s="59">
        <f t="shared" si="5"/>
        <v>2052000</v>
      </c>
      <c r="T11" s="34">
        <f>$AB$2*(2-S11/MIN(S$9:S$11))</f>
        <v>76.58536585365853</v>
      </c>
      <c r="U11" s="34">
        <f t="shared" si="6"/>
        <v>92.58536585365853</v>
      </c>
      <c r="V11" s="53"/>
      <c r="W11" s="44">
        <f t="shared" si="3"/>
        <v>0</v>
      </c>
      <c r="X11" s="45">
        <f t="shared" si="7"/>
        <v>0</v>
      </c>
    </row>
    <row r="12" spans="1:28" s="3" customFormat="1" ht="35.1" customHeight="1" x14ac:dyDescent="0.15">
      <c r="A12" s="19" t="s">
        <v>26</v>
      </c>
      <c r="B12" s="66" t="s">
        <v>56</v>
      </c>
      <c r="C12" s="87">
        <v>2736000</v>
      </c>
      <c r="D12" s="23">
        <v>20</v>
      </c>
      <c r="E12" s="24">
        <v>2736000</v>
      </c>
      <c r="F12" s="95">
        <f>$AB$2*(2-E12/MIN(E$12:E$14))</f>
        <v>0</v>
      </c>
      <c r="G12" s="25">
        <f t="shared" ref="G12:G49" si="8">D12+F12</f>
        <v>20</v>
      </c>
      <c r="H12" s="51"/>
      <c r="I12" s="42">
        <f t="shared" si="0"/>
        <v>0</v>
      </c>
      <c r="J12" s="43">
        <f t="shared" si="1"/>
        <v>0</v>
      </c>
      <c r="K12" s="56"/>
      <c r="L12" s="57">
        <f t="shared" ref="L12:L49" si="9">+$E12*(1-K12)</f>
        <v>2736000</v>
      </c>
      <c r="M12" s="25">
        <f>$AB$2*(2-L12/MIN(L$12:L$14))</f>
        <v>0</v>
      </c>
      <c r="N12" s="25">
        <f t="shared" ref="N12:N49" si="10">$D12+M12</f>
        <v>20</v>
      </c>
      <c r="O12" s="54"/>
      <c r="P12" s="42">
        <f t="shared" si="2"/>
        <v>0</v>
      </c>
      <c r="Q12" s="43">
        <f t="shared" si="4"/>
        <v>0</v>
      </c>
      <c r="R12" s="56"/>
      <c r="S12" s="57">
        <f t="shared" si="5"/>
        <v>2736000</v>
      </c>
      <c r="T12" s="25">
        <f>$AB$2*(2-S12/MIN(S$12:S$14))</f>
        <v>0</v>
      </c>
      <c r="U12" s="25">
        <f t="shared" si="6"/>
        <v>20</v>
      </c>
      <c r="V12" s="54"/>
      <c r="W12" s="42">
        <f t="shared" si="3"/>
        <v>0</v>
      </c>
      <c r="X12" s="43">
        <f t="shared" si="7"/>
        <v>0</v>
      </c>
    </row>
    <row r="13" spans="1:28" s="3" customFormat="1" ht="35.1" customHeight="1" x14ac:dyDescent="0.15">
      <c r="A13" s="20" t="s">
        <v>25</v>
      </c>
      <c r="B13" s="67" t="s">
        <v>57</v>
      </c>
      <c r="C13" s="36">
        <v>2736000</v>
      </c>
      <c r="D13" s="32">
        <v>16</v>
      </c>
      <c r="E13" s="33">
        <v>1968000</v>
      </c>
      <c r="F13" s="34">
        <f>$AB$2*(2-E13/MIN(E$12:E$14))</f>
        <v>44.912280701754383</v>
      </c>
      <c r="G13" s="34">
        <f t="shared" si="8"/>
        <v>60.912280701754383</v>
      </c>
      <c r="H13" s="52"/>
      <c r="I13" s="44">
        <f t="shared" si="0"/>
        <v>0</v>
      </c>
      <c r="J13" s="45">
        <f t="shared" si="1"/>
        <v>0</v>
      </c>
      <c r="K13" s="58"/>
      <c r="L13" s="59">
        <f t="shared" si="9"/>
        <v>1968000</v>
      </c>
      <c r="M13" s="34">
        <f>$AB$2*(2-L13/MIN(L$12:L$14))</f>
        <v>44.912280701754383</v>
      </c>
      <c r="N13" s="34">
        <f t="shared" si="10"/>
        <v>60.912280701754383</v>
      </c>
      <c r="O13" s="53"/>
      <c r="P13" s="44">
        <f t="shared" si="2"/>
        <v>0</v>
      </c>
      <c r="Q13" s="45">
        <f t="shared" si="4"/>
        <v>0</v>
      </c>
      <c r="R13" s="58"/>
      <c r="S13" s="59">
        <f t="shared" si="5"/>
        <v>1968000</v>
      </c>
      <c r="T13" s="34">
        <f>$AB$2*(2-S13/MIN(S$12:S$14))</f>
        <v>44.912280701754383</v>
      </c>
      <c r="U13" s="34">
        <f t="shared" si="6"/>
        <v>60.912280701754383</v>
      </c>
      <c r="V13" s="53"/>
      <c r="W13" s="44">
        <f t="shared" si="3"/>
        <v>0</v>
      </c>
      <c r="X13" s="45">
        <f t="shared" si="7"/>
        <v>0</v>
      </c>
    </row>
    <row r="14" spans="1:28" s="3" customFormat="1" ht="35.1" customHeight="1" thickBot="1" x14ac:dyDescent="0.2">
      <c r="A14" s="86" t="s">
        <v>62</v>
      </c>
      <c r="B14" s="68" t="s">
        <v>58</v>
      </c>
      <c r="C14" s="27">
        <v>2736000</v>
      </c>
      <c r="D14" s="28">
        <v>16</v>
      </c>
      <c r="E14" s="29">
        <v>1368000</v>
      </c>
      <c r="F14" s="30">
        <f>$AB$2*(2-E14/MIN(E$12:E$14))</f>
        <v>80</v>
      </c>
      <c r="G14" s="30">
        <f t="shared" si="8"/>
        <v>96</v>
      </c>
      <c r="H14" s="60">
        <v>1</v>
      </c>
      <c r="I14" s="47">
        <f t="shared" si="0"/>
        <v>0.37678165668250363</v>
      </c>
      <c r="J14" s="48">
        <f t="shared" si="1"/>
        <v>36.171039041520345</v>
      </c>
      <c r="K14" s="55"/>
      <c r="L14" s="96">
        <f t="shared" si="9"/>
        <v>1368000</v>
      </c>
      <c r="M14" s="30">
        <f>$AB$2*(2-L14/MIN(L$12:L$14))</f>
        <v>80</v>
      </c>
      <c r="N14" s="30">
        <f t="shared" si="10"/>
        <v>96</v>
      </c>
      <c r="O14" s="98">
        <v>1</v>
      </c>
      <c r="P14" s="47">
        <f t="shared" si="2"/>
        <v>0.37678165668250363</v>
      </c>
      <c r="Q14" s="48">
        <f t="shared" si="4"/>
        <v>36.171039041520345</v>
      </c>
      <c r="R14" s="55"/>
      <c r="S14" s="96">
        <f t="shared" si="5"/>
        <v>1368000</v>
      </c>
      <c r="T14" s="30">
        <f>$AB$2*(2-S14/MIN(S$12:S$14))</f>
        <v>80</v>
      </c>
      <c r="U14" s="30">
        <f t="shared" si="6"/>
        <v>96</v>
      </c>
      <c r="V14" s="98">
        <v>1</v>
      </c>
      <c r="W14" s="47">
        <f t="shared" si="3"/>
        <v>0.37678165668250363</v>
      </c>
      <c r="X14" s="48">
        <f t="shared" si="7"/>
        <v>36.171039041520345</v>
      </c>
    </row>
    <row r="15" spans="1:28" s="3" customFormat="1" ht="35.1" customHeight="1" x14ac:dyDescent="0.15">
      <c r="A15" s="19" t="s">
        <v>27</v>
      </c>
      <c r="B15" s="66" t="s">
        <v>59</v>
      </c>
      <c r="C15" s="87">
        <v>60000</v>
      </c>
      <c r="D15" s="23">
        <v>16</v>
      </c>
      <c r="E15" s="24">
        <v>44020.2</v>
      </c>
      <c r="F15" s="25">
        <f>$AB$2*(2-E15/MIN(E$15:E$17))</f>
        <v>80</v>
      </c>
      <c r="G15" s="25">
        <f t="shared" ref="G15:G48" si="11">D15+F15</f>
        <v>96</v>
      </c>
      <c r="H15" s="51">
        <v>1</v>
      </c>
      <c r="I15" s="42">
        <f t="shared" si="0"/>
        <v>8.2627556290022722E-3</v>
      </c>
      <c r="J15" s="43">
        <f t="shared" ref="J15:J48" si="12">+G15*I15</f>
        <v>0.79322454038421819</v>
      </c>
      <c r="K15" s="56"/>
      <c r="L15" s="57">
        <f t="shared" ref="L15:L48" si="13">+$E15*(1-K15)</f>
        <v>44020.2</v>
      </c>
      <c r="M15" s="25">
        <f>$AB$2*(2-L15/MIN(L$15:L$17))</f>
        <v>53.279512705122976</v>
      </c>
      <c r="N15" s="25">
        <f t="shared" ref="N15:N48" si="14">$D15+M15</f>
        <v>69.279512705122983</v>
      </c>
      <c r="O15" s="54"/>
      <c r="P15" s="42">
        <f t="shared" si="2"/>
        <v>0</v>
      </c>
      <c r="Q15" s="43">
        <f t="shared" ref="Q15:Q48" si="15">+N15*P15</f>
        <v>0</v>
      </c>
      <c r="R15" s="56">
        <v>7.0000000000000007E-2</v>
      </c>
      <c r="S15" s="57">
        <f t="shared" ref="S15:S48" si="16">+$E15*(1-R15)</f>
        <v>40938.785999999993</v>
      </c>
      <c r="T15" s="25">
        <f>$AB$2*(2-S15/MIN(S$15:S$17))</f>
        <v>80</v>
      </c>
      <c r="U15" s="25">
        <f t="shared" ref="U15:U48" si="17">$D15+T15</f>
        <v>96</v>
      </c>
      <c r="V15" s="101">
        <v>1</v>
      </c>
      <c r="W15" s="42">
        <f t="shared" si="3"/>
        <v>8.2627556290022722E-3</v>
      </c>
      <c r="X15" s="43">
        <f t="shared" ref="X15:X48" si="18">+U15*W15</f>
        <v>0.79322454038421819</v>
      </c>
    </row>
    <row r="16" spans="1:28" s="3" customFormat="1" ht="35.1" customHeight="1" x14ac:dyDescent="0.15">
      <c r="A16" s="20" t="s">
        <v>28</v>
      </c>
      <c r="B16" s="67" t="s">
        <v>57</v>
      </c>
      <c r="C16" s="36">
        <v>60000</v>
      </c>
      <c r="D16" s="83">
        <v>16</v>
      </c>
      <c r="E16" s="33">
        <v>60000</v>
      </c>
      <c r="F16" s="34">
        <f>$AB$2*(2-E16/MIN(E$15:E$17))</f>
        <v>50.959150571782942</v>
      </c>
      <c r="G16" s="34">
        <f t="shared" si="11"/>
        <v>66.959150571782942</v>
      </c>
      <c r="H16" s="52"/>
      <c r="I16" s="44">
        <f t="shared" si="0"/>
        <v>0</v>
      </c>
      <c r="J16" s="45">
        <f t="shared" si="12"/>
        <v>0</v>
      </c>
      <c r="K16" s="58"/>
      <c r="L16" s="59">
        <f t="shared" si="13"/>
        <v>60000</v>
      </c>
      <c r="M16" s="34">
        <f>$AB$2*(2-L16/MIN(L$15:L$17))</f>
        <v>14.538842674667034</v>
      </c>
      <c r="N16" s="34">
        <f t="shared" si="14"/>
        <v>30.538842674667034</v>
      </c>
      <c r="O16" s="53"/>
      <c r="P16" s="44">
        <f t="shared" si="2"/>
        <v>0</v>
      </c>
      <c r="Q16" s="45">
        <f t="shared" si="15"/>
        <v>0</v>
      </c>
      <c r="R16" s="58"/>
      <c r="S16" s="59">
        <f t="shared" si="16"/>
        <v>60000</v>
      </c>
      <c r="T16" s="34">
        <f>$AB$2*(2-S16/MIN(S$15:S$17))</f>
        <v>42.751774808368751</v>
      </c>
      <c r="U16" s="34">
        <f t="shared" si="17"/>
        <v>58.751774808368751</v>
      </c>
      <c r="V16" s="53"/>
      <c r="W16" s="44">
        <f t="shared" si="3"/>
        <v>0</v>
      </c>
      <c r="X16" s="45">
        <f t="shared" si="18"/>
        <v>0</v>
      </c>
    </row>
    <row r="17" spans="1:24" s="3" customFormat="1" ht="35.1" customHeight="1" thickBot="1" x14ac:dyDescent="0.2">
      <c r="A17" s="21"/>
      <c r="B17" s="68" t="s">
        <v>58</v>
      </c>
      <c r="C17" s="27">
        <v>60000</v>
      </c>
      <c r="D17" s="28">
        <v>16</v>
      </c>
      <c r="E17" s="29">
        <v>45000</v>
      </c>
      <c r="F17" s="30">
        <f>$AB$2*(2-E17/MIN(E$15:E$17))</f>
        <v>78.219362928837214</v>
      </c>
      <c r="G17" s="30">
        <f t="shared" si="11"/>
        <v>94.219362928837214</v>
      </c>
      <c r="H17" s="60"/>
      <c r="I17" s="47">
        <f t="shared" si="0"/>
        <v>0</v>
      </c>
      <c r="J17" s="48">
        <f t="shared" si="12"/>
        <v>0</v>
      </c>
      <c r="K17" s="99">
        <v>0.26669999999999999</v>
      </c>
      <c r="L17" s="96">
        <f t="shared" si="13"/>
        <v>32998.5</v>
      </c>
      <c r="M17" s="30">
        <f>$AB$2*(2-L17/MIN(L$15:L$17))</f>
        <v>80</v>
      </c>
      <c r="N17" s="30">
        <f t="shared" si="14"/>
        <v>96</v>
      </c>
      <c r="O17" s="98">
        <v>1</v>
      </c>
      <c r="P17" s="47">
        <f t="shared" si="2"/>
        <v>8.2627556290022722E-3</v>
      </c>
      <c r="Q17" s="48">
        <f t="shared" si="15"/>
        <v>0.79322454038421819</v>
      </c>
      <c r="R17" s="55"/>
      <c r="S17" s="96">
        <f t="shared" si="16"/>
        <v>45000</v>
      </c>
      <c r="T17" s="30">
        <f>$AB$2*(2-S17/MIN(S$15:S$17))</f>
        <v>72.063831106276552</v>
      </c>
      <c r="U17" s="30">
        <f t="shared" si="17"/>
        <v>88.063831106276552</v>
      </c>
      <c r="V17" s="46"/>
      <c r="W17" s="47">
        <f t="shared" si="3"/>
        <v>0</v>
      </c>
      <c r="X17" s="48">
        <f t="shared" si="18"/>
        <v>0</v>
      </c>
    </row>
    <row r="18" spans="1:24" s="3" customFormat="1" ht="35.1" customHeight="1" x14ac:dyDescent="0.15">
      <c r="A18" s="19" t="s">
        <v>29</v>
      </c>
      <c r="B18" s="66" t="s">
        <v>59</v>
      </c>
      <c r="C18" s="87">
        <v>36000</v>
      </c>
      <c r="D18" s="23">
        <v>26</v>
      </c>
      <c r="E18" s="24">
        <v>8385</v>
      </c>
      <c r="F18" s="25">
        <f>70*(2-E18/MIN(E$18:E$20))</f>
        <v>70</v>
      </c>
      <c r="G18" s="25">
        <f t="shared" si="11"/>
        <v>96</v>
      </c>
      <c r="H18" s="51">
        <v>1</v>
      </c>
      <c r="I18" s="42">
        <f t="shared" si="0"/>
        <v>4.957653377401363E-3</v>
      </c>
      <c r="J18" s="43">
        <f t="shared" si="12"/>
        <v>0.47593472423053085</v>
      </c>
      <c r="K18" s="56"/>
      <c r="L18" s="57">
        <f t="shared" si="13"/>
        <v>8385</v>
      </c>
      <c r="M18" s="25">
        <f>70*(2-L18/MIN(L$18:L$20))</f>
        <v>70</v>
      </c>
      <c r="N18" s="25">
        <f t="shared" si="14"/>
        <v>96</v>
      </c>
      <c r="O18" s="54"/>
      <c r="P18" s="42">
        <f t="shared" si="2"/>
        <v>0</v>
      </c>
      <c r="Q18" s="43">
        <f t="shared" si="15"/>
        <v>0</v>
      </c>
      <c r="R18" s="56">
        <v>7.0000000000000007E-2</v>
      </c>
      <c r="S18" s="57">
        <f t="shared" si="16"/>
        <v>7798.0499999999993</v>
      </c>
      <c r="T18" s="25">
        <f>70*(2-S18/MIN(S$18:S$20))</f>
        <v>70</v>
      </c>
      <c r="U18" s="25">
        <f t="shared" si="17"/>
        <v>96</v>
      </c>
      <c r="V18" s="101">
        <v>1</v>
      </c>
      <c r="W18" s="42">
        <f t="shared" si="3"/>
        <v>4.957653377401363E-3</v>
      </c>
      <c r="X18" s="43">
        <f t="shared" si="18"/>
        <v>0.47593472423053085</v>
      </c>
    </row>
    <row r="19" spans="1:24" s="3" customFormat="1" ht="35.1" customHeight="1" x14ac:dyDescent="0.15">
      <c r="A19" s="199" t="s">
        <v>35</v>
      </c>
      <c r="B19" s="67" t="s">
        <v>57</v>
      </c>
      <c r="C19" s="36">
        <v>36000</v>
      </c>
      <c r="D19" s="32">
        <v>16</v>
      </c>
      <c r="E19" s="33">
        <v>30000</v>
      </c>
      <c r="F19" s="34"/>
      <c r="G19" s="34">
        <f t="shared" si="11"/>
        <v>16</v>
      </c>
      <c r="H19" s="52"/>
      <c r="I19" s="44">
        <f t="shared" si="0"/>
        <v>0</v>
      </c>
      <c r="J19" s="45">
        <f t="shared" si="12"/>
        <v>0</v>
      </c>
      <c r="K19" s="58"/>
      <c r="L19" s="59">
        <f t="shared" si="13"/>
        <v>30000</v>
      </c>
      <c r="M19" s="34"/>
      <c r="N19" s="34">
        <f t="shared" si="14"/>
        <v>16</v>
      </c>
      <c r="O19" s="53"/>
      <c r="P19" s="44">
        <f t="shared" si="2"/>
        <v>0</v>
      </c>
      <c r="Q19" s="45">
        <f t="shared" si="15"/>
        <v>0</v>
      </c>
      <c r="R19" s="58"/>
      <c r="S19" s="59">
        <f t="shared" si="16"/>
        <v>30000</v>
      </c>
      <c r="T19" s="34"/>
      <c r="U19" s="34">
        <f t="shared" si="17"/>
        <v>16</v>
      </c>
      <c r="V19" s="53"/>
      <c r="W19" s="44">
        <f t="shared" si="3"/>
        <v>0</v>
      </c>
      <c r="X19" s="45">
        <f t="shared" si="18"/>
        <v>0</v>
      </c>
    </row>
    <row r="20" spans="1:24" s="3" customFormat="1" ht="35.1" customHeight="1" thickBot="1" x14ac:dyDescent="0.2">
      <c r="A20" s="200"/>
      <c r="B20" s="68" t="s">
        <v>58</v>
      </c>
      <c r="C20" s="27">
        <v>36000</v>
      </c>
      <c r="D20" s="28">
        <v>26</v>
      </c>
      <c r="E20" s="29">
        <v>27000</v>
      </c>
      <c r="F20" s="30"/>
      <c r="G20" s="30">
        <f t="shared" si="11"/>
        <v>26</v>
      </c>
      <c r="H20" s="60"/>
      <c r="I20" s="47">
        <f t="shared" si="0"/>
        <v>0</v>
      </c>
      <c r="J20" s="48">
        <f t="shared" si="12"/>
        <v>0</v>
      </c>
      <c r="K20" s="99">
        <v>0.26669999999999999</v>
      </c>
      <c r="L20" s="96">
        <f t="shared" si="13"/>
        <v>19799.100000000002</v>
      </c>
      <c r="M20" s="30"/>
      <c r="N20" s="30">
        <f t="shared" si="14"/>
        <v>26</v>
      </c>
      <c r="O20" s="98">
        <v>1</v>
      </c>
      <c r="P20" s="47">
        <f t="shared" si="2"/>
        <v>4.957653377401363E-3</v>
      </c>
      <c r="Q20" s="48">
        <f t="shared" si="15"/>
        <v>0.12889898781243544</v>
      </c>
      <c r="R20" s="55"/>
      <c r="S20" s="96">
        <f t="shared" si="16"/>
        <v>27000</v>
      </c>
      <c r="T20" s="30"/>
      <c r="U20" s="30">
        <f t="shared" si="17"/>
        <v>26</v>
      </c>
      <c r="V20" s="46"/>
      <c r="W20" s="47">
        <f t="shared" si="3"/>
        <v>0</v>
      </c>
      <c r="X20" s="48">
        <f t="shared" si="18"/>
        <v>0</v>
      </c>
    </row>
    <row r="21" spans="1:24" s="3" customFormat="1" ht="35.1" customHeight="1" x14ac:dyDescent="0.15">
      <c r="A21" s="19" t="s">
        <v>30</v>
      </c>
      <c r="B21" s="66" t="s">
        <v>59</v>
      </c>
      <c r="C21" s="87">
        <v>36000</v>
      </c>
      <c r="D21" s="23">
        <v>26</v>
      </c>
      <c r="E21" s="24">
        <v>8215.2000000000007</v>
      </c>
      <c r="F21" s="25">
        <f>70*(2-E21/MIN(E$21:E$23))</f>
        <v>70</v>
      </c>
      <c r="G21" s="25">
        <f t="shared" si="11"/>
        <v>96</v>
      </c>
      <c r="H21" s="51">
        <v>1</v>
      </c>
      <c r="I21" s="42">
        <f t="shared" si="0"/>
        <v>4.957653377401363E-3</v>
      </c>
      <c r="J21" s="43">
        <f t="shared" si="12"/>
        <v>0.47593472423053085</v>
      </c>
      <c r="K21" s="56"/>
      <c r="L21" s="57">
        <f t="shared" si="13"/>
        <v>8215.2000000000007</v>
      </c>
      <c r="M21" s="25">
        <f>70*(2-L21/MIN(L$21:L$23))</f>
        <v>70</v>
      </c>
      <c r="N21" s="25">
        <f t="shared" si="14"/>
        <v>96</v>
      </c>
      <c r="O21" s="54"/>
      <c r="P21" s="42">
        <f t="shared" si="2"/>
        <v>0</v>
      </c>
      <c r="Q21" s="43">
        <f t="shared" si="15"/>
        <v>0</v>
      </c>
      <c r="R21" s="56">
        <v>7.0000000000000007E-2</v>
      </c>
      <c r="S21" s="57">
        <f t="shared" si="16"/>
        <v>7640.1360000000004</v>
      </c>
      <c r="T21" s="25">
        <f>70*(2-S21/MIN(S$21:S$23))</f>
        <v>70</v>
      </c>
      <c r="U21" s="25">
        <f t="shared" si="17"/>
        <v>96</v>
      </c>
      <c r="V21" s="101">
        <v>1</v>
      </c>
      <c r="W21" s="42">
        <f t="shared" si="3"/>
        <v>4.957653377401363E-3</v>
      </c>
      <c r="X21" s="43">
        <f t="shared" si="18"/>
        <v>0.47593472423053085</v>
      </c>
    </row>
    <row r="22" spans="1:24" s="3" customFormat="1" ht="35.1" customHeight="1" x14ac:dyDescent="0.15">
      <c r="A22" s="20" t="s">
        <v>36</v>
      </c>
      <c r="B22" s="67" t="s">
        <v>57</v>
      </c>
      <c r="C22" s="36">
        <v>36000</v>
      </c>
      <c r="D22" s="32">
        <v>16</v>
      </c>
      <c r="E22" s="33">
        <v>30000</v>
      </c>
      <c r="F22" s="34"/>
      <c r="G22" s="34">
        <f t="shared" si="11"/>
        <v>16</v>
      </c>
      <c r="H22" s="52"/>
      <c r="I22" s="44">
        <f t="shared" si="0"/>
        <v>0</v>
      </c>
      <c r="J22" s="45">
        <f t="shared" si="12"/>
        <v>0</v>
      </c>
      <c r="K22" s="58"/>
      <c r="L22" s="59">
        <f t="shared" si="13"/>
        <v>30000</v>
      </c>
      <c r="M22" s="34"/>
      <c r="N22" s="34">
        <f t="shared" si="14"/>
        <v>16</v>
      </c>
      <c r="O22" s="53"/>
      <c r="P22" s="44">
        <f t="shared" si="2"/>
        <v>0</v>
      </c>
      <c r="Q22" s="45">
        <f t="shared" si="15"/>
        <v>0</v>
      </c>
      <c r="R22" s="58"/>
      <c r="S22" s="59">
        <f t="shared" si="16"/>
        <v>30000</v>
      </c>
      <c r="T22" s="34"/>
      <c r="U22" s="34">
        <f t="shared" si="17"/>
        <v>16</v>
      </c>
      <c r="V22" s="53"/>
      <c r="W22" s="44">
        <f t="shared" si="3"/>
        <v>0</v>
      </c>
      <c r="X22" s="45">
        <f t="shared" si="18"/>
        <v>0</v>
      </c>
    </row>
    <row r="23" spans="1:24" s="3" customFormat="1" ht="35.1" customHeight="1" thickBot="1" x14ac:dyDescent="0.2">
      <c r="A23" s="20"/>
      <c r="B23" s="68" t="s">
        <v>58</v>
      </c>
      <c r="C23" s="27">
        <v>36000</v>
      </c>
      <c r="D23" s="28">
        <v>26</v>
      </c>
      <c r="E23" s="29">
        <v>27000</v>
      </c>
      <c r="F23" s="30"/>
      <c r="G23" s="30">
        <f t="shared" si="11"/>
        <v>26</v>
      </c>
      <c r="H23" s="60"/>
      <c r="I23" s="47">
        <f t="shared" si="0"/>
        <v>0</v>
      </c>
      <c r="J23" s="48">
        <f t="shared" si="12"/>
        <v>0</v>
      </c>
      <c r="K23" s="99">
        <v>0.26669999999999999</v>
      </c>
      <c r="L23" s="96">
        <f t="shared" si="13"/>
        <v>19799.100000000002</v>
      </c>
      <c r="M23" s="30"/>
      <c r="N23" s="30">
        <f t="shared" si="14"/>
        <v>26</v>
      </c>
      <c r="O23" s="98">
        <v>1</v>
      </c>
      <c r="P23" s="47">
        <f t="shared" si="2"/>
        <v>4.957653377401363E-3</v>
      </c>
      <c r="Q23" s="48">
        <f t="shared" si="15"/>
        <v>0.12889898781243544</v>
      </c>
      <c r="R23" s="55"/>
      <c r="S23" s="96">
        <f t="shared" si="16"/>
        <v>27000</v>
      </c>
      <c r="T23" s="30"/>
      <c r="U23" s="30">
        <f t="shared" si="17"/>
        <v>26</v>
      </c>
      <c r="V23" s="46"/>
      <c r="W23" s="47">
        <f t="shared" si="3"/>
        <v>0</v>
      </c>
      <c r="X23" s="48">
        <f t="shared" si="18"/>
        <v>0</v>
      </c>
    </row>
    <row r="24" spans="1:24" s="3" customFormat="1" ht="35.1" customHeight="1" x14ac:dyDescent="0.15">
      <c r="A24" s="19" t="s">
        <v>31</v>
      </c>
      <c r="B24" s="66" t="s">
        <v>59</v>
      </c>
      <c r="C24" s="87">
        <v>36000</v>
      </c>
      <c r="D24" s="23">
        <v>26</v>
      </c>
      <c r="E24" s="24">
        <v>17530.2</v>
      </c>
      <c r="F24" s="25">
        <f>70*(2-E24/MIN(E$24:E$26))</f>
        <v>70</v>
      </c>
      <c r="G24" s="25">
        <f t="shared" si="11"/>
        <v>96</v>
      </c>
      <c r="H24" s="51">
        <v>1</v>
      </c>
      <c r="I24" s="42">
        <f t="shared" si="0"/>
        <v>4.957653377401363E-3</v>
      </c>
      <c r="J24" s="43">
        <f t="shared" si="12"/>
        <v>0.47593472423053085</v>
      </c>
      <c r="K24" s="56"/>
      <c r="L24" s="57">
        <f t="shared" si="13"/>
        <v>17530.2</v>
      </c>
      <c r="M24" s="25">
        <f>70*(2-L24/MIN(L$24:L$26))</f>
        <v>70</v>
      </c>
      <c r="N24" s="25">
        <f t="shared" si="14"/>
        <v>96</v>
      </c>
      <c r="O24" s="54"/>
      <c r="P24" s="42">
        <f t="shared" si="2"/>
        <v>0</v>
      </c>
      <c r="Q24" s="43">
        <f t="shared" si="15"/>
        <v>0</v>
      </c>
      <c r="R24" s="56">
        <v>7.0000000000000007E-2</v>
      </c>
      <c r="S24" s="57">
        <f t="shared" si="16"/>
        <v>16303.085999999999</v>
      </c>
      <c r="T24" s="25">
        <f>70*(2-S24/MIN(S$24:S$26))</f>
        <v>70</v>
      </c>
      <c r="U24" s="25">
        <f t="shared" si="17"/>
        <v>96</v>
      </c>
      <c r="V24" s="101">
        <v>1</v>
      </c>
      <c r="W24" s="42">
        <f t="shared" si="3"/>
        <v>4.957653377401363E-3</v>
      </c>
      <c r="X24" s="43">
        <f t="shared" si="18"/>
        <v>0.47593472423053085</v>
      </c>
    </row>
    <row r="25" spans="1:24" s="3" customFormat="1" ht="35.1" customHeight="1" x14ac:dyDescent="0.15">
      <c r="A25" s="20" t="s">
        <v>37</v>
      </c>
      <c r="B25" s="67" t="s">
        <v>57</v>
      </c>
      <c r="C25" s="36">
        <v>36000</v>
      </c>
      <c r="D25" s="32">
        <v>16</v>
      </c>
      <c r="E25" s="33">
        <v>34800</v>
      </c>
      <c r="F25" s="34">
        <f>70*(2-E25/MIN(E$24:E$26))</f>
        <v>1.0398055926344374</v>
      </c>
      <c r="G25" s="34">
        <f t="shared" si="11"/>
        <v>17.039805592634437</v>
      </c>
      <c r="H25" s="52"/>
      <c r="I25" s="44">
        <f t="shared" si="0"/>
        <v>0</v>
      </c>
      <c r="J25" s="45">
        <f t="shared" si="12"/>
        <v>0</v>
      </c>
      <c r="K25" s="58"/>
      <c r="L25" s="59">
        <f t="shared" si="13"/>
        <v>34800</v>
      </c>
      <c r="M25" s="34">
        <f>$AB$2*(2-L25/MIN(L$24:L$26))</f>
        <v>1.1883492487250713</v>
      </c>
      <c r="N25" s="34">
        <f t="shared" si="14"/>
        <v>17.188349248725071</v>
      </c>
      <c r="O25" s="53"/>
      <c r="P25" s="44">
        <f t="shared" si="2"/>
        <v>0</v>
      </c>
      <c r="Q25" s="45">
        <f t="shared" si="15"/>
        <v>0</v>
      </c>
      <c r="R25" s="58"/>
      <c r="S25" s="59">
        <f t="shared" si="16"/>
        <v>34800</v>
      </c>
      <c r="T25" s="34"/>
      <c r="U25" s="34">
        <f t="shared" si="17"/>
        <v>16</v>
      </c>
      <c r="V25" s="53"/>
      <c r="W25" s="44">
        <f t="shared" si="3"/>
        <v>0</v>
      </c>
      <c r="X25" s="45">
        <f t="shared" si="18"/>
        <v>0</v>
      </c>
    </row>
    <row r="26" spans="1:24" s="3" customFormat="1" ht="35.1" customHeight="1" thickBot="1" x14ac:dyDescent="0.2">
      <c r="A26" s="20"/>
      <c r="B26" s="68" t="s">
        <v>58</v>
      </c>
      <c r="C26" s="27">
        <v>36000</v>
      </c>
      <c r="D26" s="28">
        <v>26</v>
      </c>
      <c r="E26" s="29">
        <v>27000</v>
      </c>
      <c r="F26" s="30">
        <f>70*(2-E26/MIN(E$24:E$26))</f>
        <v>32.186056063250859</v>
      </c>
      <c r="G26" s="30">
        <f t="shared" si="11"/>
        <v>58.186056063250859</v>
      </c>
      <c r="H26" s="60"/>
      <c r="I26" s="47">
        <f t="shared" si="0"/>
        <v>0</v>
      </c>
      <c r="J26" s="48">
        <f t="shared" si="12"/>
        <v>0</v>
      </c>
      <c r="K26" s="99">
        <v>8.8900000000000007E-2</v>
      </c>
      <c r="L26" s="96">
        <f t="shared" si="13"/>
        <v>24599.7</v>
      </c>
      <c r="M26" s="30">
        <f>70*(2-L26/MIN(L$24:L$26))</f>
        <v>41.770715679227848</v>
      </c>
      <c r="N26" s="30">
        <f t="shared" si="14"/>
        <v>67.770715679227848</v>
      </c>
      <c r="O26" s="98">
        <v>1</v>
      </c>
      <c r="P26" s="47">
        <f t="shared" si="2"/>
        <v>4.957653377401363E-3</v>
      </c>
      <c r="Q26" s="48">
        <f t="shared" si="15"/>
        <v>0.33598371747603145</v>
      </c>
      <c r="R26" s="55"/>
      <c r="S26" s="96">
        <f t="shared" si="16"/>
        <v>27000</v>
      </c>
      <c r="T26" s="30">
        <f>70*(2-S26/MIN(S$24:S$26))</f>
        <v>24.071028025000913</v>
      </c>
      <c r="U26" s="30">
        <f t="shared" si="17"/>
        <v>50.071028025000913</v>
      </c>
      <c r="V26" s="46"/>
      <c r="W26" s="47">
        <f t="shared" si="3"/>
        <v>0</v>
      </c>
      <c r="X26" s="48">
        <f t="shared" si="18"/>
        <v>0</v>
      </c>
    </row>
    <row r="27" spans="1:24" s="3" customFormat="1" ht="35.1" customHeight="1" x14ac:dyDescent="0.15">
      <c r="A27" s="19" t="s">
        <v>32</v>
      </c>
      <c r="B27" s="66" t="s">
        <v>59</v>
      </c>
      <c r="C27" s="22">
        <v>36000</v>
      </c>
      <c r="D27" s="88">
        <v>26</v>
      </c>
      <c r="E27" s="24">
        <v>16894.8</v>
      </c>
      <c r="F27" s="25">
        <f>70*(2-E27/MIN(E$27:E$28))</f>
        <v>70</v>
      </c>
      <c r="G27" s="25">
        <f t="shared" si="11"/>
        <v>96</v>
      </c>
      <c r="H27" s="51">
        <v>1</v>
      </c>
      <c r="I27" s="42">
        <f t="shared" si="0"/>
        <v>4.957653377401363E-3</v>
      </c>
      <c r="J27" s="43">
        <f t="shared" si="12"/>
        <v>0.47593472423053085</v>
      </c>
      <c r="K27" s="56"/>
      <c r="L27" s="57">
        <f t="shared" si="13"/>
        <v>16894.8</v>
      </c>
      <c r="M27" s="25">
        <f>70*(2-L27/MIN(L$27:L$28))</f>
        <v>70</v>
      </c>
      <c r="N27" s="25">
        <f t="shared" si="14"/>
        <v>96</v>
      </c>
      <c r="O27" s="54"/>
      <c r="P27" s="42">
        <f t="shared" si="2"/>
        <v>0</v>
      </c>
      <c r="Q27" s="43">
        <f t="shared" si="15"/>
        <v>0</v>
      </c>
      <c r="R27" s="56">
        <v>7.0000000000000007E-2</v>
      </c>
      <c r="S27" s="57">
        <f t="shared" si="16"/>
        <v>15712.163999999999</v>
      </c>
      <c r="T27" s="25">
        <f>70*(2-S27/MIN(S$27:S$28))</f>
        <v>70</v>
      </c>
      <c r="U27" s="25">
        <f t="shared" si="17"/>
        <v>96</v>
      </c>
      <c r="V27" s="101">
        <v>1</v>
      </c>
      <c r="W27" s="42">
        <f t="shared" si="3"/>
        <v>4.957653377401363E-3</v>
      </c>
      <c r="X27" s="43">
        <f t="shared" si="18"/>
        <v>0.47593472423053085</v>
      </c>
    </row>
    <row r="28" spans="1:24" s="3" customFormat="1" ht="35.1" customHeight="1" thickBot="1" x14ac:dyDescent="0.2">
      <c r="A28" s="20" t="s">
        <v>37</v>
      </c>
      <c r="B28" s="68" t="s">
        <v>58</v>
      </c>
      <c r="C28" s="31">
        <v>36000</v>
      </c>
      <c r="D28" s="28">
        <v>26</v>
      </c>
      <c r="E28" s="33">
        <v>27000</v>
      </c>
      <c r="F28" s="34">
        <f>70*(2-E28/MIN(E$27:E$28))</f>
        <v>28.131259322395056</v>
      </c>
      <c r="G28" s="34">
        <f t="shared" si="11"/>
        <v>54.131259322395053</v>
      </c>
      <c r="H28" s="52"/>
      <c r="I28" s="44">
        <f t="shared" si="0"/>
        <v>0</v>
      </c>
      <c r="J28" s="45">
        <f t="shared" si="12"/>
        <v>0</v>
      </c>
      <c r="K28" s="97">
        <v>0.26669999999999999</v>
      </c>
      <c r="L28" s="59">
        <f t="shared" si="13"/>
        <v>19799.100000000002</v>
      </c>
      <c r="M28" s="34">
        <f>70*(2-L28/MIN(L$27:L$28))</f>
        <v>57.966652461112275</v>
      </c>
      <c r="N28" s="34">
        <f t="shared" si="14"/>
        <v>83.966652461112275</v>
      </c>
      <c r="O28" s="98">
        <v>1</v>
      </c>
      <c r="P28" s="44">
        <f t="shared" si="2"/>
        <v>4.957653377401363E-3</v>
      </c>
      <c r="Q28" s="45">
        <f t="shared" si="15"/>
        <v>0.41627755816291973</v>
      </c>
      <c r="R28" s="58"/>
      <c r="S28" s="59">
        <f t="shared" si="16"/>
        <v>27000</v>
      </c>
      <c r="T28" s="34">
        <f>70*(2-S28/MIN(S$27:S$28))</f>
        <v>19.711031529457046</v>
      </c>
      <c r="U28" s="34">
        <f t="shared" si="17"/>
        <v>45.711031529457046</v>
      </c>
      <c r="V28" s="53"/>
      <c r="W28" s="44">
        <f t="shared" si="3"/>
        <v>0</v>
      </c>
      <c r="X28" s="45">
        <f t="shared" si="18"/>
        <v>0</v>
      </c>
    </row>
    <row r="29" spans="1:24" s="3" customFormat="1" ht="35.1" customHeight="1" x14ac:dyDescent="0.15">
      <c r="A29" s="19" t="s">
        <v>33</v>
      </c>
      <c r="B29" s="66" t="s">
        <v>59</v>
      </c>
      <c r="C29" s="22">
        <v>36000</v>
      </c>
      <c r="D29" s="88">
        <v>26</v>
      </c>
      <c r="E29" s="24">
        <v>21910.2</v>
      </c>
      <c r="F29" s="25">
        <f>70*(2-E29/MIN(E$29:E$30))</f>
        <v>70</v>
      </c>
      <c r="G29" s="25">
        <f t="shared" si="11"/>
        <v>96</v>
      </c>
      <c r="H29" s="51">
        <v>1</v>
      </c>
      <c r="I29" s="42">
        <f t="shared" si="0"/>
        <v>4.957653377401363E-3</v>
      </c>
      <c r="J29" s="43">
        <f t="shared" si="12"/>
        <v>0.47593472423053085</v>
      </c>
      <c r="K29" s="56"/>
      <c r="L29" s="57">
        <f t="shared" si="13"/>
        <v>21910.2</v>
      </c>
      <c r="M29" s="25">
        <f>$AB$2*(2-L29/MIN(L$29:L$30))</f>
        <v>71.469915299180272</v>
      </c>
      <c r="N29" s="25">
        <f t="shared" si="14"/>
        <v>97.469915299180272</v>
      </c>
      <c r="O29" s="54"/>
      <c r="P29" s="42">
        <f t="shared" si="2"/>
        <v>0</v>
      </c>
      <c r="Q29" s="43">
        <f t="shared" si="15"/>
        <v>0</v>
      </c>
      <c r="R29" s="56">
        <v>7.0000000000000007E-2</v>
      </c>
      <c r="S29" s="57">
        <f t="shared" si="16"/>
        <v>20376.486000000001</v>
      </c>
      <c r="T29" s="25">
        <f>70*(2-S29/MIN(S$29:S$30))</f>
        <v>70</v>
      </c>
      <c r="U29" s="25">
        <f t="shared" si="17"/>
        <v>96</v>
      </c>
      <c r="V29" s="101">
        <v>1</v>
      </c>
      <c r="W29" s="42">
        <f t="shared" si="3"/>
        <v>4.957653377401363E-3</v>
      </c>
      <c r="X29" s="43">
        <f t="shared" si="18"/>
        <v>0.47593472423053085</v>
      </c>
    </row>
    <row r="30" spans="1:24" s="3" customFormat="1" ht="35.1" customHeight="1" thickBot="1" x14ac:dyDescent="0.2">
      <c r="A30" s="21" t="s">
        <v>38</v>
      </c>
      <c r="B30" s="68" t="s">
        <v>58</v>
      </c>
      <c r="C30" s="31">
        <v>36000</v>
      </c>
      <c r="D30" s="28">
        <v>26</v>
      </c>
      <c r="E30" s="33">
        <v>27000</v>
      </c>
      <c r="F30" s="34">
        <f>70*(2-E30/MIN(E$29:E$30))</f>
        <v>53.73880658323521</v>
      </c>
      <c r="G30" s="34">
        <f t="shared" si="11"/>
        <v>79.738806583235203</v>
      </c>
      <c r="H30" s="52"/>
      <c r="I30" s="44">
        <f t="shared" si="0"/>
        <v>0</v>
      </c>
      <c r="J30" s="45">
        <f t="shared" si="12"/>
        <v>0</v>
      </c>
      <c r="K30" s="97">
        <v>0.26669999999999999</v>
      </c>
      <c r="L30" s="59">
        <f t="shared" si="13"/>
        <v>19799.100000000002</v>
      </c>
      <c r="M30" s="34">
        <f>70*(2-L30/MIN(L$29:L$30))</f>
        <v>70</v>
      </c>
      <c r="N30" s="34">
        <f t="shared" si="14"/>
        <v>96</v>
      </c>
      <c r="O30" s="98">
        <v>1</v>
      </c>
      <c r="P30" s="44">
        <f t="shared" si="2"/>
        <v>4.957653377401363E-3</v>
      </c>
      <c r="Q30" s="45">
        <f t="shared" si="15"/>
        <v>0.47593472423053085</v>
      </c>
      <c r="R30" s="58"/>
      <c r="S30" s="59">
        <f t="shared" si="16"/>
        <v>27000</v>
      </c>
      <c r="T30" s="34">
        <f>70*(2-S30/MIN(S$29:S$30))</f>
        <v>47.246028584123884</v>
      </c>
      <c r="U30" s="34">
        <f t="shared" si="17"/>
        <v>73.246028584123877</v>
      </c>
      <c r="V30" s="53"/>
      <c r="W30" s="44">
        <f t="shared" si="3"/>
        <v>0</v>
      </c>
      <c r="X30" s="45">
        <f t="shared" si="18"/>
        <v>0</v>
      </c>
    </row>
    <row r="31" spans="1:24" s="3" customFormat="1" ht="35.1" customHeight="1" x14ac:dyDescent="0.15">
      <c r="A31" s="20" t="s">
        <v>34</v>
      </c>
      <c r="B31" s="66" t="s">
        <v>59</v>
      </c>
      <c r="C31" s="22">
        <v>36000</v>
      </c>
      <c r="D31" s="88">
        <v>26</v>
      </c>
      <c r="E31" s="24">
        <v>27109.8</v>
      </c>
      <c r="F31" s="25">
        <f>70*(2-E31/MIN(E$31:E$32))</f>
        <v>69.715333333333334</v>
      </c>
      <c r="G31" s="25">
        <f t="shared" si="11"/>
        <v>95.715333333333334</v>
      </c>
      <c r="H31" s="51"/>
      <c r="I31" s="42">
        <f t="shared" si="0"/>
        <v>0</v>
      </c>
      <c r="J31" s="43">
        <f t="shared" si="12"/>
        <v>0</v>
      </c>
      <c r="K31" s="56"/>
      <c r="L31" s="57">
        <f t="shared" si="13"/>
        <v>27109.8</v>
      </c>
      <c r="M31" s="25">
        <f>$AB$2*(2-L31/MIN(L$31:L$32))</f>
        <v>50.460475476158031</v>
      </c>
      <c r="N31" s="25">
        <f t="shared" si="14"/>
        <v>76.460475476158024</v>
      </c>
      <c r="O31" s="54"/>
      <c r="P31" s="42">
        <f t="shared" si="2"/>
        <v>0</v>
      </c>
      <c r="Q31" s="43">
        <f t="shared" si="15"/>
        <v>0</v>
      </c>
      <c r="R31" s="56">
        <v>7.0000000000000007E-2</v>
      </c>
      <c r="S31" s="57">
        <f t="shared" si="16"/>
        <v>25212.113999999998</v>
      </c>
      <c r="T31" s="25">
        <f>70*(2-S31/MIN(S$31:S$32))</f>
        <v>70</v>
      </c>
      <c r="U31" s="25">
        <f t="shared" si="17"/>
        <v>96</v>
      </c>
      <c r="V31" s="101">
        <v>1</v>
      </c>
      <c r="W31" s="42">
        <f t="shared" si="3"/>
        <v>4.957653377401363E-3</v>
      </c>
      <c r="X31" s="43">
        <f t="shared" si="18"/>
        <v>0.47593472423053085</v>
      </c>
    </row>
    <row r="32" spans="1:24" s="3" customFormat="1" ht="35.1" customHeight="1" thickBot="1" x14ac:dyDescent="0.2">
      <c r="A32" s="21" t="s">
        <v>38</v>
      </c>
      <c r="B32" s="69" t="s">
        <v>58</v>
      </c>
      <c r="C32" s="31">
        <v>36000</v>
      </c>
      <c r="D32" s="28">
        <v>26</v>
      </c>
      <c r="E32" s="33">
        <v>27000</v>
      </c>
      <c r="F32" s="34">
        <f>70*(2-E32/MIN(E$31:E$32))</f>
        <v>70</v>
      </c>
      <c r="G32" s="34">
        <f t="shared" si="11"/>
        <v>96</v>
      </c>
      <c r="H32" s="52">
        <v>1</v>
      </c>
      <c r="I32" s="44">
        <f t="shared" si="0"/>
        <v>4.957653377401363E-3</v>
      </c>
      <c r="J32" s="45">
        <f t="shared" si="12"/>
        <v>0.47593472423053085</v>
      </c>
      <c r="K32" s="97">
        <v>0.26669999999999999</v>
      </c>
      <c r="L32" s="59">
        <f t="shared" si="13"/>
        <v>19799.100000000002</v>
      </c>
      <c r="M32" s="34">
        <f>70*(2-L32/MIN(L$31:L$32))</f>
        <v>70</v>
      </c>
      <c r="N32" s="34">
        <f t="shared" si="14"/>
        <v>96</v>
      </c>
      <c r="O32" s="98">
        <v>1</v>
      </c>
      <c r="P32" s="44">
        <f t="shared" si="2"/>
        <v>4.957653377401363E-3</v>
      </c>
      <c r="Q32" s="45">
        <f t="shared" si="15"/>
        <v>0.47593472423053085</v>
      </c>
      <c r="R32" s="58"/>
      <c r="S32" s="59">
        <f t="shared" si="16"/>
        <v>27000</v>
      </c>
      <c r="T32" s="34">
        <f>70*(2-S32/MIN(S$31:S$32))</f>
        <v>65.036036248289207</v>
      </c>
      <c r="U32" s="34">
        <f t="shared" si="17"/>
        <v>91.036036248289207</v>
      </c>
      <c r="V32" s="53"/>
      <c r="W32" s="44">
        <f t="shared" si="3"/>
        <v>0</v>
      </c>
      <c r="X32" s="45">
        <f t="shared" si="18"/>
        <v>0</v>
      </c>
    </row>
    <row r="33" spans="1:24" s="3" customFormat="1" ht="51.95" customHeight="1" thickBot="1" x14ac:dyDescent="0.2">
      <c r="A33" s="20" t="s">
        <v>39</v>
      </c>
      <c r="B33" s="82" t="s">
        <v>58</v>
      </c>
      <c r="C33" s="22">
        <v>36000</v>
      </c>
      <c r="D33" s="23">
        <v>26</v>
      </c>
      <c r="E33" s="24">
        <v>27000</v>
      </c>
      <c r="F33" s="25">
        <f>70*(2-E33/MIN(E$33:E$33))</f>
        <v>70</v>
      </c>
      <c r="G33" s="25">
        <f t="shared" si="11"/>
        <v>96</v>
      </c>
      <c r="H33" s="51">
        <v>1</v>
      </c>
      <c r="I33" s="42">
        <f t="shared" si="0"/>
        <v>4.957653377401363E-3</v>
      </c>
      <c r="J33" s="43">
        <f t="shared" si="12"/>
        <v>0.47593472423053085</v>
      </c>
      <c r="K33" s="100">
        <v>0.26669999999999999</v>
      </c>
      <c r="L33" s="57">
        <f t="shared" si="13"/>
        <v>19799.100000000002</v>
      </c>
      <c r="M33" s="25">
        <f>70*(2-L33/MIN(L$33:L$33))</f>
        <v>70</v>
      </c>
      <c r="N33" s="25">
        <f t="shared" si="14"/>
        <v>96</v>
      </c>
      <c r="O33" s="98">
        <v>1</v>
      </c>
      <c r="P33" s="42">
        <f t="shared" si="2"/>
        <v>4.957653377401363E-3</v>
      </c>
      <c r="Q33" s="43">
        <f t="shared" si="15"/>
        <v>0.47593472423053085</v>
      </c>
      <c r="R33" s="56"/>
      <c r="S33" s="57">
        <f t="shared" si="16"/>
        <v>27000</v>
      </c>
      <c r="T33" s="25">
        <f>70*(2-S33/MIN(S$33:S$33))</f>
        <v>70</v>
      </c>
      <c r="U33" s="25">
        <f t="shared" si="17"/>
        <v>96</v>
      </c>
      <c r="V33" s="101">
        <v>1</v>
      </c>
      <c r="W33" s="42">
        <f t="shared" si="3"/>
        <v>4.957653377401363E-3</v>
      </c>
      <c r="X33" s="43">
        <f t="shared" si="18"/>
        <v>0.47593472423053085</v>
      </c>
    </row>
    <row r="34" spans="1:24" s="3" customFormat="1" ht="51.95" customHeight="1" thickBot="1" x14ac:dyDescent="0.2">
      <c r="A34" s="84" t="s">
        <v>40</v>
      </c>
      <c r="B34" s="89" t="s">
        <v>58</v>
      </c>
      <c r="C34" s="22">
        <v>297000</v>
      </c>
      <c r="D34" s="23">
        <v>16</v>
      </c>
      <c r="E34" s="24">
        <v>280500</v>
      </c>
      <c r="F34" s="25">
        <f>$AB$2*(2-E34/MIN(E$34:E$34))</f>
        <v>80</v>
      </c>
      <c r="G34" s="25">
        <f t="shared" si="11"/>
        <v>96</v>
      </c>
      <c r="H34" s="51">
        <v>1</v>
      </c>
      <c r="I34" s="42">
        <f t="shared" si="0"/>
        <v>4.0900640363561246E-2</v>
      </c>
      <c r="J34" s="43">
        <f t="shared" si="12"/>
        <v>3.9264614749018794</v>
      </c>
      <c r="K34" s="56">
        <v>0.06</v>
      </c>
      <c r="L34" s="57">
        <f t="shared" si="13"/>
        <v>263670</v>
      </c>
      <c r="M34" s="25">
        <f>$AB$2*(2-L34/MIN(L$34:L$34))</f>
        <v>80</v>
      </c>
      <c r="N34" s="25">
        <f t="shared" si="14"/>
        <v>96</v>
      </c>
      <c r="O34" s="98">
        <v>1</v>
      </c>
      <c r="P34" s="42">
        <f t="shared" si="2"/>
        <v>4.0900640363561246E-2</v>
      </c>
      <c r="Q34" s="43">
        <f t="shared" si="15"/>
        <v>3.9264614749018794</v>
      </c>
      <c r="R34" s="56"/>
      <c r="S34" s="57">
        <f t="shared" si="16"/>
        <v>280500</v>
      </c>
      <c r="T34" s="25">
        <f>$AB$2*(2-S34/MIN(S$34:S$34))</f>
        <v>80</v>
      </c>
      <c r="U34" s="25">
        <f t="shared" si="17"/>
        <v>96</v>
      </c>
      <c r="V34" s="101">
        <v>1</v>
      </c>
      <c r="W34" s="42">
        <f t="shared" si="3"/>
        <v>4.0900640363561246E-2</v>
      </c>
      <c r="X34" s="43">
        <f t="shared" si="18"/>
        <v>3.9264614749018794</v>
      </c>
    </row>
    <row r="35" spans="1:24" s="3" customFormat="1" ht="51.95" customHeight="1" thickBot="1" x14ac:dyDescent="0.2">
      <c r="A35" s="20" t="s">
        <v>41</v>
      </c>
      <c r="B35" s="89" t="s">
        <v>58</v>
      </c>
      <c r="C35" s="22">
        <v>54000</v>
      </c>
      <c r="D35" s="23">
        <v>16</v>
      </c>
      <c r="E35" s="24">
        <v>40500</v>
      </c>
      <c r="F35" s="25">
        <f>$AB$2*(2-E35/MIN(E$35:E$35))</f>
        <v>80</v>
      </c>
      <c r="G35" s="25">
        <f t="shared" si="11"/>
        <v>96</v>
      </c>
      <c r="H35" s="51">
        <v>1</v>
      </c>
      <c r="I35" s="42">
        <f t="shared" si="0"/>
        <v>7.4364800661020454E-3</v>
      </c>
      <c r="J35" s="43">
        <f t="shared" si="12"/>
        <v>0.71390208634579633</v>
      </c>
      <c r="K35" s="100">
        <v>0.26669999999999999</v>
      </c>
      <c r="L35" s="57">
        <f t="shared" si="13"/>
        <v>29698.65</v>
      </c>
      <c r="M35" s="25">
        <f>$AB$2*(2-L35/MIN(L$35:L$35))</f>
        <v>80</v>
      </c>
      <c r="N35" s="25">
        <f t="shared" si="14"/>
        <v>96</v>
      </c>
      <c r="O35" s="98">
        <v>1</v>
      </c>
      <c r="P35" s="42">
        <f t="shared" si="2"/>
        <v>7.4364800661020454E-3</v>
      </c>
      <c r="Q35" s="43">
        <f t="shared" si="15"/>
        <v>0.71390208634579633</v>
      </c>
      <c r="R35" s="56"/>
      <c r="S35" s="57">
        <f t="shared" si="16"/>
        <v>40500</v>
      </c>
      <c r="T35" s="25">
        <f>$AB$2*(2-S35/MIN(S$35:S$35))</f>
        <v>80</v>
      </c>
      <c r="U35" s="25">
        <f t="shared" si="17"/>
        <v>96</v>
      </c>
      <c r="V35" s="101">
        <v>1</v>
      </c>
      <c r="W35" s="42">
        <f t="shared" si="3"/>
        <v>7.4364800661020454E-3</v>
      </c>
      <c r="X35" s="43">
        <f t="shared" si="18"/>
        <v>0.71390208634579633</v>
      </c>
    </row>
    <row r="36" spans="1:24" s="3" customFormat="1" ht="51.95" customHeight="1" thickBot="1" x14ac:dyDescent="0.2">
      <c r="A36" s="84" t="s">
        <v>42</v>
      </c>
      <c r="B36" s="89" t="s">
        <v>58</v>
      </c>
      <c r="C36" s="22">
        <v>54000</v>
      </c>
      <c r="D36" s="23">
        <v>16</v>
      </c>
      <c r="E36" s="24">
        <v>54000</v>
      </c>
      <c r="F36" s="25">
        <f>$AB$2*(2-E36/MIN(E$36:E$36))</f>
        <v>80</v>
      </c>
      <c r="G36" s="25">
        <f t="shared" si="11"/>
        <v>96</v>
      </c>
      <c r="H36" s="51">
        <v>1</v>
      </c>
      <c r="I36" s="42">
        <f t="shared" si="0"/>
        <v>7.4364800661020454E-3</v>
      </c>
      <c r="J36" s="43">
        <f t="shared" si="12"/>
        <v>0.71390208634579633</v>
      </c>
      <c r="K36" s="56">
        <v>0</v>
      </c>
      <c r="L36" s="57">
        <f t="shared" si="13"/>
        <v>54000</v>
      </c>
      <c r="M36" s="25">
        <f>$AB$2*(2-L36/MIN(L$36:L$36))</f>
        <v>80</v>
      </c>
      <c r="N36" s="25">
        <f t="shared" si="14"/>
        <v>96</v>
      </c>
      <c r="O36" s="98">
        <v>1</v>
      </c>
      <c r="P36" s="42">
        <f t="shared" si="2"/>
        <v>7.4364800661020454E-3</v>
      </c>
      <c r="Q36" s="43">
        <f t="shared" si="15"/>
        <v>0.71390208634579633</v>
      </c>
      <c r="R36" s="56"/>
      <c r="S36" s="57">
        <f t="shared" si="16"/>
        <v>54000</v>
      </c>
      <c r="T36" s="25">
        <f>$AB$2*(2-S36/MIN(S$36:S$36))</f>
        <v>80</v>
      </c>
      <c r="U36" s="25">
        <f t="shared" si="17"/>
        <v>96</v>
      </c>
      <c r="V36" s="101">
        <v>1</v>
      </c>
      <c r="W36" s="42">
        <f t="shared" si="3"/>
        <v>7.4364800661020454E-3</v>
      </c>
      <c r="X36" s="43">
        <f t="shared" si="18"/>
        <v>0.71390208634579633</v>
      </c>
    </row>
    <row r="37" spans="1:24" s="3" customFormat="1" ht="51.95" customHeight="1" thickBot="1" x14ac:dyDescent="0.2">
      <c r="A37" s="19" t="s">
        <v>43</v>
      </c>
      <c r="B37" s="89" t="s">
        <v>58</v>
      </c>
      <c r="C37" s="22">
        <v>27000</v>
      </c>
      <c r="D37" s="23">
        <v>16</v>
      </c>
      <c r="E37" s="24">
        <v>20250</v>
      </c>
      <c r="F37" s="25">
        <f>$AB$2*(2-E37/MIN(E$37:E$37))</f>
        <v>80</v>
      </c>
      <c r="G37" s="25">
        <f t="shared" si="11"/>
        <v>96</v>
      </c>
      <c r="H37" s="51">
        <v>1</v>
      </c>
      <c r="I37" s="42">
        <f t="shared" si="0"/>
        <v>3.7182400330510227E-3</v>
      </c>
      <c r="J37" s="43">
        <f t="shared" si="12"/>
        <v>0.35695104317289816</v>
      </c>
      <c r="K37" s="100">
        <v>0.26669999999999999</v>
      </c>
      <c r="L37" s="57">
        <f t="shared" si="13"/>
        <v>14849.325000000001</v>
      </c>
      <c r="M37" s="25">
        <f>$AB$2*(2-L37/MIN(L$37:L$37))</f>
        <v>80</v>
      </c>
      <c r="N37" s="25">
        <f t="shared" si="14"/>
        <v>96</v>
      </c>
      <c r="O37" s="98">
        <v>1</v>
      </c>
      <c r="P37" s="42">
        <f t="shared" si="2"/>
        <v>3.7182400330510227E-3</v>
      </c>
      <c r="Q37" s="43">
        <f t="shared" si="15"/>
        <v>0.35695104317289816</v>
      </c>
      <c r="R37" s="56"/>
      <c r="S37" s="57">
        <f t="shared" si="16"/>
        <v>20250</v>
      </c>
      <c r="T37" s="25">
        <f>$AB$2*(2-S37/MIN(S$37:S$37))</f>
        <v>80</v>
      </c>
      <c r="U37" s="25">
        <f t="shared" si="17"/>
        <v>96</v>
      </c>
      <c r="V37" s="101">
        <v>1</v>
      </c>
      <c r="W37" s="42">
        <f t="shared" si="3"/>
        <v>3.7182400330510227E-3</v>
      </c>
      <c r="X37" s="43">
        <f t="shared" si="18"/>
        <v>0.35695104317289816</v>
      </c>
    </row>
    <row r="38" spans="1:24" s="3" customFormat="1" ht="51.95" customHeight="1" thickBot="1" x14ac:dyDescent="0.2">
      <c r="A38" s="84" t="s">
        <v>44</v>
      </c>
      <c r="B38" s="82" t="s">
        <v>58</v>
      </c>
      <c r="C38" s="22">
        <v>135000</v>
      </c>
      <c r="D38" s="23">
        <v>16</v>
      </c>
      <c r="E38" s="24">
        <v>101250</v>
      </c>
      <c r="F38" s="25">
        <f>$AB$2*(2-E38/MIN(E$38:E$38))</f>
        <v>80</v>
      </c>
      <c r="G38" s="25">
        <f t="shared" si="11"/>
        <v>96</v>
      </c>
      <c r="H38" s="51">
        <v>1</v>
      </c>
      <c r="I38" s="42">
        <f t="shared" si="0"/>
        <v>1.8591200165255114E-2</v>
      </c>
      <c r="J38" s="43">
        <f t="shared" si="12"/>
        <v>1.7847552158644908</v>
      </c>
      <c r="K38" s="100">
        <v>0.26669999999999999</v>
      </c>
      <c r="L38" s="57">
        <f t="shared" si="13"/>
        <v>74246.625</v>
      </c>
      <c r="M38" s="25">
        <f>$AB$2*(2-L38/MIN(L$38:L$38))</f>
        <v>80</v>
      </c>
      <c r="N38" s="25">
        <f t="shared" si="14"/>
        <v>96</v>
      </c>
      <c r="O38" s="98">
        <v>1</v>
      </c>
      <c r="P38" s="42">
        <f t="shared" si="2"/>
        <v>1.8591200165255114E-2</v>
      </c>
      <c r="Q38" s="43">
        <f t="shared" si="15"/>
        <v>1.7847552158644908</v>
      </c>
      <c r="R38" s="56"/>
      <c r="S38" s="57">
        <f t="shared" si="16"/>
        <v>101250</v>
      </c>
      <c r="T38" s="25">
        <f>$AB$2*(2-S38/MIN(S$38:S$38))</f>
        <v>80</v>
      </c>
      <c r="U38" s="25">
        <f t="shared" si="17"/>
        <v>96</v>
      </c>
      <c r="V38" s="101">
        <v>1</v>
      </c>
      <c r="W38" s="42">
        <f t="shared" si="3"/>
        <v>1.8591200165255114E-2</v>
      </c>
      <c r="X38" s="43">
        <f t="shared" si="18"/>
        <v>1.7847552158644908</v>
      </c>
    </row>
    <row r="39" spans="1:24" s="3" customFormat="1" ht="51.95" customHeight="1" thickBot="1" x14ac:dyDescent="0.2">
      <c r="A39" s="20" t="s">
        <v>45</v>
      </c>
      <c r="B39" s="89" t="s">
        <v>58</v>
      </c>
      <c r="C39" s="22">
        <v>270000</v>
      </c>
      <c r="D39" s="23">
        <v>16</v>
      </c>
      <c r="E39" s="24">
        <v>202500</v>
      </c>
      <c r="F39" s="25">
        <f>$AB$2*(2-E39/MIN(E$39:E$39))</f>
        <v>80</v>
      </c>
      <c r="G39" s="25">
        <f t="shared" si="11"/>
        <v>96</v>
      </c>
      <c r="H39" s="51">
        <v>1</v>
      </c>
      <c r="I39" s="42">
        <f t="shared" si="0"/>
        <v>3.7182400330510228E-2</v>
      </c>
      <c r="J39" s="43">
        <f t="shared" si="12"/>
        <v>3.5695104317289816</v>
      </c>
      <c r="K39" s="100">
        <v>0.26669999999999999</v>
      </c>
      <c r="L39" s="57">
        <f t="shared" si="13"/>
        <v>148493.25</v>
      </c>
      <c r="M39" s="25">
        <f>$AB$2*(2-L39/MIN(L$39:L$39))</f>
        <v>80</v>
      </c>
      <c r="N39" s="25">
        <f t="shared" si="14"/>
        <v>96</v>
      </c>
      <c r="O39" s="98">
        <v>1</v>
      </c>
      <c r="P39" s="42">
        <f t="shared" si="2"/>
        <v>3.7182400330510228E-2</v>
      </c>
      <c r="Q39" s="43">
        <f t="shared" si="15"/>
        <v>3.5695104317289816</v>
      </c>
      <c r="R39" s="56"/>
      <c r="S39" s="57">
        <f t="shared" si="16"/>
        <v>202500</v>
      </c>
      <c r="T39" s="25">
        <f>$AB$2*(2-S39/MIN(S$39:S$39))</f>
        <v>80</v>
      </c>
      <c r="U39" s="25">
        <f t="shared" si="17"/>
        <v>96</v>
      </c>
      <c r="V39" s="101">
        <v>1</v>
      </c>
      <c r="W39" s="42">
        <f t="shared" si="3"/>
        <v>3.7182400330510228E-2</v>
      </c>
      <c r="X39" s="43">
        <f t="shared" si="18"/>
        <v>3.5695104317289816</v>
      </c>
    </row>
    <row r="40" spans="1:24" s="3" customFormat="1" ht="51.95" customHeight="1" thickBot="1" x14ac:dyDescent="0.2">
      <c r="A40" s="84" t="s">
        <v>46</v>
      </c>
      <c r="B40" s="89" t="s">
        <v>58</v>
      </c>
      <c r="C40" s="22">
        <v>108000</v>
      </c>
      <c r="D40" s="23">
        <v>16</v>
      </c>
      <c r="E40" s="24">
        <v>81000</v>
      </c>
      <c r="F40" s="25">
        <f>$AB$2*(2-E40/MIN(E$40:E$40))</f>
        <v>80</v>
      </c>
      <c r="G40" s="25">
        <f t="shared" si="11"/>
        <v>96</v>
      </c>
      <c r="H40" s="51">
        <v>1</v>
      </c>
      <c r="I40" s="42">
        <f t="shared" si="0"/>
        <v>1.4872960132204091E-2</v>
      </c>
      <c r="J40" s="43">
        <f t="shared" si="12"/>
        <v>1.4278041726915927</v>
      </c>
      <c r="K40" s="100">
        <v>0.26669999999999999</v>
      </c>
      <c r="L40" s="57">
        <f t="shared" si="13"/>
        <v>59397.3</v>
      </c>
      <c r="M40" s="25">
        <f>$AB$2*(2-L40/MIN(L$40:L$40))</f>
        <v>80</v>
      </c>
      <c r="N40" s="25">
        <f t="shared" si="14"/>
        <v>96</v>
      </c>
      <c r="O40" s="98">
        <v>1</v>
      </c>
      <c r="P40" s="42">
        <f t="shared" si="2"/>
        <v>1.4872960132204091E-2</v>
      </c>
      <c r="Q40" s="43">
        <f t="shared" si="15"/>
        <v>1.4278041726915927</v>
      </c>
      <c r="R40" s="56"/>
      <c r="S40" s="57">
        <f t="shared" si="16"/>
        <v>81000</v>
      </c>
      <c r="T40" s="25">
        <f>$AB$2*(2-S40/MIN(S$40:S$40))</f>
        <v>80</v>
      </c>
      <c r="U40" s="25">
        <f t="shared" si="17"/>
        <v>96</v>
      </c>
      <c r="V40" s="101">
        <v>1</v>
      </c>
      <c r="W40" s="42">
        <f t="shared" si="3"/>
        <v>1.4872960132204091E-2</v>
      </c>
      <c r="X40" s="43">
        <f t="shared" si="18"/>
        <v>1.4278041726915927</v>
      </c>
    </row>
    <row r="41" spans="1:24" s="3" customFormat="1" ht="51.95" customHeight="1" thickBot="1" x14ac:dyDescent="0.2">
      <c r="A41" s="19" t="s">
        <v>47</v>
      </c>
      <c r="B41" s="89" t="s">
        <v>58</v>
      </c>
      <c r="C41" s="22">
        <v>54000</v>
      </c>
      <c r="D41" s="23">
        <v>16</v>
      </c>
      <c r="E41" s="24">
        <v>40500</v>
      </c>
      <c r="F41" s="25">
        <f>$AB$2*(2-E41/MIN(E$41:E$41))</f>
        <v>80</v>
      </c>
      <c r="G41" s="25">
        <f t="shared" si="11"/>
        <v>96</v>
      </c>
      <c r="H41" s="51">
        <v>1</v>
      </c>
      <c r="I41" s="42">
        <f t="shared" si="0"/>
        <v>7.4364800661020454E-3</v>
      </c>
      <c r="J41" s="43">
        <f t="shared" si="12"/>
        <v>0.71390208634579633</v>
      </c>
      <c r="K41" s="100">
        <v>0.26669999999999999</v>
      </c>
      <c r="L41" s="57">
        <f t="shared" si="13"/>
        <v>29698.65</v>
      </c>
      <c r="M41" s="25">
        <f>$AB$2*(2-L41/MIN(L$41:L$41))</f>
        <v>80</v>
      </c>
      <c r="N41" s="25">
        <f t="shared" si="14"/>
        <v>96</v>
      </c>
      <c r="O41" s="98">
        <v>1</v>
      </c>
      <c r="P41" s="42">
        <f t="shared" si="2"/>
        <v>7.4364800661020454E-3</v>
      </c>
      <c r="Q41" s="43">
        <f t="shared" si="15"/>
        <v>0.71390208634579633</v>
      </c>
      <c r="R41" s="56"/>
      <c r="S41" s="57">
        <f t="shared" si="16"/>
        <v>40500</v>
      </c>
      <c r="T41" s="25">
        <f>$AB$2*(2-S41/MIN(S$41:S$41))</f>
        <v>80</v>
      </c>
      <c r="U41" s="25">
        <f t="shared" si="17"/>
        <v>96</v>
      </c>
      <c r="V41" s="101">
        <v>1</v>
      </c>
      <c r="W41" s="42">
        <f t="shared" si="3"/>
        <v>7.4364800661020454E-3</v>
      </c>
      <c r="X41" s="43">
        <f t="shared" si="18"/>
        <v>0.71390208634579633</v>
      </c>
    </row>
    <row r="42" spans="1:24" s="3" customFormat="1" ht="35.1" customHeight="1" x14ac:dyDescent="0.15">
      <c r="A42" s="193" t="s">
        <v>48</v>
      </c>
      <c r="B42" s="66" t="s">
        <v>60</v>
      </c>
      <c r="C42" s="22">
        <v>135000</v>
      </c>
      <c r="D42" s="88">
        <v>16</v>
      </c>
      <c r="E42" s="24">
        <v>67500</v>
      </c>
      <c r="F42" s="25">
        <f>$AB$2*(2-E42/MIN(E$42:E$43))</f>
        <v>80</v>
      </c>
      <c r="G42" s="25">
        <f t="shared" si="11"/>
        <v>96</v>
      </c>
      <c r="H42" s="51">
        <v>1</v>
      </c>
      <c r="I42" s="42">
        <f t="shared" si="0"/>
        <v>1.8591200165255114E-2</v>
      </c>
      <c r="J42" s="43">
        <f t="shared" si="12"/>
        <v>1.7847552158644908</v>
      </c>
      <c r="K42" s="56"/>
      <c r="L42" s="57">
        <f t="shared" si="13"/>
        <v>67500</v>
      </c>
      <c r="M42" s="25">
        <f>$AB$2*(2-L42/MIN(L$42:L$43))</f>
        <v>80</v>
      </c>
      <c r="N42" s="25">
        <f t="shared" si="14"/>
        <v>96</v>
      </c>
      <c r="O42" s="54"/>
      <c r="P42" s="42">
        <f t="shared" si="2"/>
        <v>0</v>
      </c>
      <c r="Q42" s="43">
        <f t="shared" si="15"/>
        <v>0</v>
      </c>
      <c r="R42" s="56"/>
      <c r="S42" s="57">
        <f t="shared" si="16"/>
        <v>67500</v>
      </c>
      <c r="T42" s="25">
        <f>$AB$2*(2-S42/MIN(S$42:S$43))</f>
        <v>80</v>
      </c>
      <c r="U42" s="25">
        <f t="shared" si="17"/>
        <v>96</v>
      </c>
      <c r="V42" s="101">
        <v>1</v>
      </c>
      <c r="W42" s="42">
        <f t="shared" si="3"/>
        <v>1.8591200165255114E-2</v>
      </c>
      <c r="X42" s="43">
        <f t="shared" si="18"/>
        <v>1.7847552158644908</v>
      </c>
    </row>
    <row r="43" spans="1:24" s="3" customFormat="1" ht="35.1" customHeight="1" thickBot="1" x14ac:dyDescent="0.2">
      <c r="A43" s="194"/>
      <c r="B43" s="68" t="s">
        <v>58</v>
      </c>
      <c r="C43" s="31">
        <v>135000</v>
      </c>
      <c r="D43" s="28">
        <v>16</v>
      </c>
      <c r="E43" s="33">
        <v>101250</v>
      </c>
      <c r="F43" s="34">
        <f>$AB$2*(2-E43/MIN(E$42:E$43))</f>
        <v>40</v>
      </c>
      <c r="G43" s="34">
        <f t="shared" si="11"/>
        <v>56</v>
      </c>
      <c r="H43" s="52"/>
      <c r="I43" s="44">
        <f t="shared" si="0"/>
        <v>0</v>
      </c>
      <c r="J43" s="45">
        <f t="shared" si="12"/>
        <v>0</v>
      </c>
      <c r="K43" s="97">
        <v>0.26669999999999999</v>
      </c>
      <c r="L43" s="59">
        <f t="shared" si="13"/>
        <v>74246.625</v>
      </c>
      <c r="M43" s="34">
        <f>$AB$2*(2-L43/MIN(L$42:L$43))</f>
        <v>72.004000000000005</v>
      </c>
      <c r="N43" s="34">
        <f t="shared" si="14"/>
        <v>88.004000000000005</v>
      </c>
      <c r="O43" s="98">
        <v>1</v>
      </c>
      <c r="P43" s="44">
        <f t="shared" si="2"/>
        <v>1.8591200165255114E-2</v>
      </c>
      <c r="Q43" s="45">
        <f t="shared" si="15"/>
        <v>1.636099979343111</v>
      </c>
      <c r="R43" s="58"/>
      <c r="S43" s="59">
        <f t="shared" si="16"/>
        <v>101250</v>
      </c>
      <c r="T43" s="34">
        <f>$AB$2*(2-S43/MIN(S$42:S$43))</f>
        <v>40</v>
      </c>
      <c r="U43" s="34">
        <f t="shared" si="17"/>
        <v>56</v>
      </c>
      <c r="V43" s="53"/>
      <c r="W43" s="44">
        <f t="shared" si="3"/>
        <v>0</v>
      </c>
      <c r="X43" s="45">
        <f t="shared" si="18"/>
        <v>0</v>
      </c>
    </row>
    <row r="44" spans="1:24" s="3" customFormat="1" ht="51.95" customHeight="1" thickBot="1" x14ac:dyDescent="0.2">
      <c r="A44" s="19" t="s">
        <v>49</v>
      </c>
      <c r="B44" s="89" t="s">
        <v>58</v>
      </c>
      <c r="C44" s="22">
        <v>27000</v>
      </c>
      <c r="D44" s="23">
        <v>16</v>
      </c>
      <c r="E44" s="24">
        <v>20250</v>
      </c>
      <c r="F44" s="25">
        <f>$AB$2*(2-E44/MIN(E$44:E$44))</f>
        <v>80</v>
      </c>
      <c r="G44" s="25">
        <f t="shared" si="11"/>
        <v>96</v>
      </c>
      <c r="H44" s="51">
        <v>1</v>
      </c>
      <c r="I44" s="42">
        <f t="shared" si="0"/>
        <v>3.7182400330510227E-3</v>
      </c>
      <c r="J44" s="43">
        <f t="shared" si="12"/>
        <v>0.35695104317289816</v>
      </c>
      <c r="K44" s="100">
        <v>0.26669999999999999</v>
      </c>
      <c r="L44" s="57">
        <f t="shared" si="13"/>
        <v>14849.325000000001</v>
      </c>
      <c r="M44" s="25">
        <f>$AB$2*(2-L44/MIN(L$44:L$44))</f>
        <v>80</v>
      </c>
      <c r="N44" s="25">
        <f t="shared" si="14"/>
        <v>96</v>
      </c>
      <c r="O44" s="98">
        <v>1</v>
      </c>
      <c r="P44" s="42">
        <f t="shared" si="2"/>
        <v>3.7182400330510227E-3</v>
      </c>
      <c r="Q44" s="43">
        <f t="shared" si="15"/>
        <v>0.35695104317289816</v>
      </c>
      <c r="R44" s="56"/>
      <c r="S44" s="57">
        <f t="shared" si="16"/>
        <v>20250</v>
      </c>
      <c r="T44" s="25">
        <f>$AB$2*(2-S44/MIN(S$44:S$44))</f>
        <v>80</v>
      </c>
      <c r="U44" s="25">
        <f t="shared" si="17"/>
        <v>96</v>
      </c>
      <c r="V44" s="101">
        <v>1</v>
      </c>
      <c r="W44" s="42">
        <f t="shared" si="3"/>
        <v>3.7182400330510227E-3</v>
      </c>
      <c r="X44" s="43">
        <f t="shared" si="18"/>
        <v>0.35695104317289816</v>
      </c>
    </row>
    <row r="45" spans="1:24" s="3" customFormat="1" ht="35.1" customHeight="1" x14ac:dyDescent="0.15">
      <c r="A45" s="193" t="s">
        <v>50</v>
      </c>
      <c r="B45" s="66" t="s">
        <v>60</v>
      </c>
      <c r="C45" s="22">
        <v>54000</v>
      </c>
      <c r="D45" s="88">
        <v>16</v>
      </c>
      <c r="E45" s="24">
        <v>27000</v>
      </c>
      <c r="F45" s="25">
        <f>$AB$2*(2-E45/MIN(E$45:E$46))</f>
        <v>80</v>
      </c>
      <c r="G45" s="25">
        <f t="shared" si="11"/>
        <v>96</v>
      </c>
      <c r="H45" s="51">
        <v>1</v>
      </c>
      <c r="I45" s="42">
        <f t="shared" si="0"/>
        <v>7.4364800661020454E-3</v>
      </c>
      <c r="J45" s="43">
        <f t="shared" si="12"/>
        <v>0.71390208634579633</v>
      </c>
      <c r="K45" s="56"/>
      <c r="L45" s="57">
        <f t="shared" si="13"/>
        <v>27000</v>
      </c>
      <c r="M45" s="25">
        <f>$AB$2*(2-L45/MIN(L$45:L$46))</f>
        <v>80</v>
      </c>
      <c r="N45" s="25">
        <f t="shared" si="14"/>
        <v>96</v>
      </c>
      <c r="O45" s="54"/>
      <c r="P45" s="42">
        <f t="shared" si="2"/>
        <v>0</v>
      </c>
      <c r="Q45" s="43">
        <f t="shared" si="15"/>
        <v>0</v>
      </c>
      <c r="R45" s="56"/>
      <c r="S45" s="57">
        <f t="shared" si="16"/>
        <v>27000</v>
      </c>
      <c r="T45" s="25">
        <f>$AB$2*(2-S45/MIN(S$45:S$46))</f>
        <v>80</v>
      </c>
      <c r="U45" s="25">
        <f t="shared" si="17"/>
        <v>96</v>
      </c>
      <c r="V45" s="101">
        <v>1</v>
      </c>
      <c r="W45" s="42">
        <f t="shared" si="3"/>
        <v>7.4364800661020454E-3</v>
      </c>
      <c r="X45" s="43">
        <f t="shared" si="18"/>
        <v>0.71390208634579633</v>
      </c>
    </row>
    <row r="46" spans="1:24" s="3" customFormat="1" ht="35.1" customHeight="1" thickBot="1" x14ac:dyDescent="0.2">
      <c r="A46" s="194"/>
      <c r="B46" s="68" t="s">
        <v>58</v>
      </c>
      <c r="C46" s="31">
        <v>54000</v>
      </c>
      <c r="D46" s="28">
        <v>16</v>
      </c>
      <c r="E46" s="33">
        <v>40500</v>
      </c>
      <c r="F46" s="34">
        <f>$AB$2*(2-E46/MIN(E$45:E$46))</f>
        <v>40</v>
      </c>
      <c r="G46" s="34">
        <f t="shared" si="11"/>
        <v>56</v>
      </c>
      <c r="H46" s="52"/>
      <c r="I46" s="44">
        <f t="shared" si="0"/>
        <v>0</v>
      </c>
      <c r="J46" s="45">
        <f t="shared" si="12"/>
        <v>0</v>
      </c>
      <c r="K46" s="97">
        <v>0.26669999999999999</v>
      </c>
      <c r="L46" s="59">
        <f t="shared" si="13"/>
        <v>29698.65</v>
      </c>
      <c r="M46" s="34">
        <f>$AB$2*(2-L46/MIN(L$45:L$46))</f>
        <v>72.004000000000005</v>
      </c>
      <c r="N46" s="34">
        <f t="shared" si="14"/>
        <v>88.004000000000005</v>
      </c>
      <c r="O46" s="98">
        <v>1</v>
      </c>
      <c r="P46" s="44">
        <f t="shared" si="2"/>
        <v>7.4364800661020454E-3</v>
      </c>
      <c r="Q46" s="45">
        <f t="shared" si="15"/>
        <v>0.65443999173724443</v>
      </c>
      <c r="R46" s="58"/>
      <c r="S46" s="59">
        <f t="shared" si="16"/>
        <v>40500</v>
      </c>
      <c r="T46" s="34">
        <f>$AB$2*(2-S46/MIN(S$45:S$46))</f>
        <v>40</v>
      </c>
      <c r="U46" s="34">
        <f t="shared" si="17"/>
        <v>56</v>
      </c>
      <c r="V46" s="53"/>
      <c r="W46" s="44">
        <f t="shared" si="3"/>
        <v>0</v>
      </c>
      <c r="X46" s="45">
        <f t="shared" si="18"/>
        <v>0</v>
      </c>
    </row>
    <row r="47" spans="1:24" s="3" customFormat="1" ht="51.95" customHeight="1" thickBot="1" x14ac:dyDescent="0.2">
      <c r="A47" s="20" t="s">
        <v>51</v>
      </c>
      <c r="B47" s="89" t="s">
        <v>58</v>
      </c>
      <c r="C47" s="22">
        <v>81000</v>
      </c>
      <c r="D47" s="23">
        <v>16</v>
      </c>
      <c r="E47" s="24">
        <v>60750</v>
      </c>
      <c r="F47" s="25">
        <f>$AB$2*(2-E47/MIN(E$47:E$47))</f>
        <v>80</v>
      </c>
      <c r="G47" s="25">
        <f t="shared" si="11"/>
        <v>96</v>
      </c>
      <c r="H47" s="51">
        <v>1</v>
      </c>
      <c r="I47" s="42">
        <f t="shared" si="0"/>
        <v>1.1154720099153068E-2</v>
      </c>
      <c r="J47" s="43">
        <f t="shared" si="12"/>
        <v>1.0708531295186945</v>
      </c>
      <c r="K47" s="100">
        <v>0.26669999999999999</v>
      </c>
      <c r="L47" s="57">
        <f t="shared" si="13"/>
        <v>44547.975000000006</v>
      </c>
      <c r="M47" s="25">
        <f>$AB$2*(2-L47/MIN(L$47:L$47))</f>
        <v>80</v>
      </c>
      <c r="N47" s="25">
        <f t="shared" si="14"/>
        <v>96</v>
      </c>
      <c r="O47" s="98">
        <v>1</v>
      </c>
      <c r="P47" s="42">
        <f t="shared" si="2"/>
        <v>1.1154720099153068E-2</v>
      </c>
      <c r="Q47" s="43">
        <f t="shared" si="15"/>
        <v>1.0708531295186945</v>
      </c>
      <c r="R47" s="56"/>
      <c r="S47" s="57">
        <f t="shared" si="16"/>
        <v>60750</v>
      </c>
      <c r="T47" s="25">
        <f>$AB$2*(2-S47/MIN(S$47:S$47))</f>
        <v>80</v>
      </c>
      <c r="U47" s="25">
        <f t="shared" si="17"/>
        <v>96</v>
      </c>
      <c r="V47" s="101">
        <v>1</v>
      </c>
      <c r="W47" s="42">
        <f t="shared" si="3"/>
        <v>1.1154720099153068E-2</v>
      </c>
      <c r="X47" s="43">
        <f t="shared" si="18"/>
        <v>1.0708531295186945</v>
      </c>
    </row>
    <row r="48" spans="1:24" s="3" customFormat="1" ht="51.95" customHeight="1" thickBot="1" x14ac:dyDescent="0.2">
      <c r="A48" s="19" t="s">
        <v>52</v>
      </c>
      <c r="B48" s="89" t="s">
        <v>58</v>
      </c>
      <c r="C48" s="22">
        <v>117000</v>
      </c>
      <c r="D48" s="23">
        <v>16</v>
      </c>
      <c r="E48" s="24">
        <v>87750</v>
      </c>
      <c r="F48" s="25">
        <f>$AB$2*(2-E48/MIN(E$48:E$48))</f>
        <v>80</v>
      </c>
      <c r="G48" s="25">
        <f t="shared" si="11"/>
        <v>96</v>
      </c>
      <c r="H48" s="51">
        <v>1</v>
      </c>
      <c r="I48" s="42">
        <f t="shared" si="0"/>
        <v>1.6112373476554431E-2</v>
      </c>
      <c r="J48" s="43">
        <f t="shared" si="12"/>
        <v>1.5467878537492252</v>
      </c>
      <c r="K48" s="56">
        <v>0.2</v>
      </c>
      <c r="L48" s="57">
        <f t="shared" si="13"/>
        <v>70200</v>
      </c>
      <c r="M48" s="25">
        <f>$AB$2*(2-L48/MIN(L$48:L$48))</f>
        <v>80</v>
      </c>
      <c r="N48" s="25">
        <f t="shared" si="14"/>
        <v>96</v>
      </c>
      <c r="O48" s="98">
        <v>1</v>
      </c>
      <c r="P48" s="42">
        <f t="shared" si="2"/>
        <v>1.6112373476554431E-2</v>
      </c>
      <c r="Q48" s="43">
        <f t="shared" si="15"/>
        <v>1.5467878537492252</v>
      </c>
      <c r="R48" s="56"/>
      <c r="S48" s="57">
        <f t="shared" si="16"/>
        <v>87750</v>
      </c>
      <c r="T48" s="25">
        <f>$AB$2*(2-S48/MIN(S$48:S$48))</f>
        <v>80</v>
      </c>
      <c r="U48" s="25">
        <f t="shared" si="17"/>
        <v>96</v>
      </c>
      <c r="V48" s="101">
        <v>1</v>
      </c>
      <c r="W48" s="42">
        <f t="shared" si="3"/>
        <v>1.6112373476554431E-2</v>
      </c>
      <c r="X48" s="43">
        <f t="shared" si="18"/>
        <v>1.5467878537492252</v>
      </c>
    </row>
    <row r="49" spans="1:24" s="3" customFormat="1" ht="51.95" customHeight="1" thickBot="1" x14ac:dyDescent="0.2">
      <c r="A49" s="84" t="s">
        <v>53</v>
      </c>
      <c r="B49" s="89" t="s">
        <v>58</v>
      </c>
      <c r="C49" s="22">
        <v>64500</v>
      </c>
      <c r="D49" s="23">
        <v>16</v>
      </c>
      <c r="E49" s="24">
        <v>48375</v>
      </c>
      <c r="F49" s="25">
        <f>$AB$2*(2-E49/MIN(E$49:E$49))</f>
        <v>80</v>
      </c>
      <c r="G49" s="65">
        <f t="shared" si="8"/>
        <v>96</v>
      </c>
      <c r="H49" s="51">
        <v>1</v>
      </c>
      <c r="I49" s="42">
        <f t="shared" si="0"/>
        <v>8.8824623011774431E-3</v>
      </c>
      <c r="J49" s="43">
        <f t="shared" si="1"/>
        <v>0.85271638091303448</v>
      </c>
      <c r="K49" s="56">
        <v>0.2</v>
      </c>
      <c r="L49" s="57">
        <f t="shared" si="9"/>
        <v>38700</v>
      </c>
      <c r="M49" s="25">
        <f>$AB$2*(2-L49/MIN(L$49:L$49))</f>
        <v>80</v>
      </c>
      <c r="N49" s="25">
        <f t="shared" si="10"/>
        <v>96</v>
      </c>
      <c r="O49" s="98">
        <v>1</v>
      </c>
      <c r="P49" s="42">
        <f t="shared" si="2"/>
        <v>8.8824623011774431E-3</v>
      </c>
      <c r="Q49" s="43">
        <f t="shared" si="4"/>
        <v>0.85271638091303448</v>
      </c>
      <c r="R49" s="56"/>
      <c r="S49" s="57">
        <f t="shared" si="5"/>
        <v>48375</v>
      </c>
      <c r="T49" s="25">
        <f>$AB$2*(2-S49/MIN(S$49:S$49))</f>
        <v>80</v>
      </c>
      <c r="U49" s="25">
        <f t="shared" si="6"/>
        <v>96</v>
      </c>
      <c r="V49" s="101">
        <v>1</v>
      </c>
      <c r="W49" s="42">
        <f t="shared" si="3"/>
        <v>8.8824623011774431E-3</v>
      </c>
      <c r="X49" s="43">
        <f t="shared" si="7"/>
        <v>0.85271638091303448</v>
      </c>
    </row>
    <row r="50" spans="1:24" ht="42.75" customHeight="1" thickBot="1" x14ac:dyDescent="0.25">
      <c r="B50" s="49" t="s">
        <v>14</v>
      </c>
      <c r="C50" s="50">
        <f>+C9+C12+C15+C18+C21+C24+C27+C29+C31+C33+C34+C35+C36+C37+C38+C39+C40+C41+C42+C44+C45+C47+C48+C49</f>
        <v>7261500</v>
      </c>
      <c r="I50" s="61" t="s">
        <v>15</v>
      </c>
      <c r="J50" s="62">
        <f>SUM(J9:J49)</f>
        <v>95.999999999999986</v>
      </c>
      <c r="P50" s="61" t="s">
        <v>15</v>
      </c>
      <c r="Q50" s="62">
        <f>SUM(Q9:Q49)</f>
        <v>94.898203023211764</v>
      </c>
      <c r="W50" s="61" t="s">
        <v>15</v>
      </c>
      <c r="X50" s="62">
        <f>SUM(X9:X49)</f>
        <v>95.999999999999986</v>
      </c>
    </row>
    <row r="53" spans="1:24" ht="14.25" x14ac:dyDescent="0.2">
      <c r="A53" s="1" t="s">
        <v>2</v>
      </c>
    </row>
    <row r="54" spans="1:24" ht="14.25" x14ac:dyDescent="0.2">
      <c r="A54" s="1" t="s">
        <v>7</v>
      </c>
    </row>
    <row r="56" spans="1:24" ht="56.25" customHeight="1" x14ac:dyDescent="0.2">
      <c r="A56" s="201"/>
      <c r="B56" s="201"/>
      <c r="C56" s="201"/>
      <c r="D56" s="201"/>
      <c r="E56" s="201"/>
      <c r="F56" s="201"/>
      <c r="G56" s="201"/>
    </row>
  </sheetData>
  <mergeCells count="10">
    <mergeCell ref="A56:G56"/>
    <mergeCell ref="E7:J7"/>
    <mergeCell ref="K7:Q7"/>
    <mergeCell ref="R7:X7"/>
    <mergeCell ref="A3:X3"/>
    <mergeCell ref="A4:X4"/>
    <mergeCell ref="A5:X5"/>
    <mergeCell ref="A19:A20"/>
    <mergeCell ref="A42:A43"/>
    <mergeCell ref="A45:A46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Carmen Maria Ramirez Marquez</cp:lastModifiedBy>
  <cp:lastPrinted>2021-11-19T11:28:43Z</cp:lastPrinted>
  <dcterms:created xsi:type="dcterms:W3CDTF">2007-03-30T09:59:06Z</dcterms:created>
  <dcterms:modified xsi:type="dcterms:W3CDTF">2023-10-18T11:43:50Z</dcterms:modified>
</cp:coreProperties>
</file>