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D:\COMPRAS\GECO\___23exp\6500_PasarPR-Torre_LOTES-LCE\"/>
    </mc:Choice>
  </mc:AlternateContent>
  <xr:revisionPtr revIDLastSave="0" documentId="8_{C7E31BD4-E5FC-4002-9BAC-950163686FFD}" xr6:coauthVersionLast="36" xr6:coauthVersionMax="36" xr10:uidLastSave="{00000000-0000-0000-0000-000000000000}"/>
  <bookViews>
    <workbookView xWindow="0" yWindow="0" windowWidth="27960" windowHeight="11880" xr2:uid="{BD1FE862-737C-472C-B691-C161E7FE640E}"/>
  </bookViews>
  <sheets>
    <sheet name="Anexo I pag 1 oferta" sheetId="6" r:id="rId1"/>
    <sheet name="LOTE 1  Tabla Desglose Precio" sheetId="3" r:id="rId2"/>
    <sheet name="LOTE 2  Tabla Desglose Precio" sheetId="4" r:id="rId3"/>
    <sheet name="INSTRUCCIONES oferta conjunta" sheetId="7" r:id="rId4"/>
  </sheets>
  <definedNames>
    <definedName name="_xlnm._FilterDatabase" localSheetId="1" hidden="1">'LOTE 1  Tabla Desglose Precio'!$A$9:$K$9</definedName>
    <definedName name="_xlnm._FilterDatabase" localSheetId="2" hidden="1">'LOTE 2  Tabla Desglose Precio'!$A$9:$K$9</definedName>
    <definedName name="_xlnm.Print_Area" localSheetId="0">'Anexo I pag 1 oferta'!$A$2:$J$61</definedName>
    <definedName name="_xlnm.Print_Area" localSheetId="1">'LOTE 1  Tabla Desglose Precio'!$A$10:$K$71</definedName>
    <definedName name="_xlnm.Print_Area" localSheetId="2">'LOTE 2  Tabla Desglose Precio'!$A$10:$K$152</definedName>
    <definedName name="_xlnm.Print_Titles" localSheetId="1">'LOTE 1  Tabla Desglose Precio'!$5:$9</definedName>
    <definedName name="_xlnm.Print_Titles" localSheetId="2">'LOTE 2  Tabla Desglose Precio'!$5:$9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2" i="3" l="1"/>
  <c r="J41" i="3"/>
  <c r="J40" i="3"/>
  <c r="J39" i="3"/>
  <c r="J36" i="3"/>
  <c r="J35" i="3"/>
  <c r="J34" i="3"/>
  <c r="J33" i="3"/>
  <c r="J30" i="3"/>
  <c r="J27" i="3"/>
  <c r="J26" i="3"/>
  <c r="J25" i="3"/>
  <c r="J24" i="3"/>
  <c r="J23" i="3"/>
  <c r="J20" i="3"/>
  <c r="J19" i="3"/>
  <c r="J18" i="3"/>
  <c r="J17" i="3"/>
  <c r="J16" i="3"/>
  <c r="J15" i="3"/>
  <c r="J14" i="3"/>
  <c r="J13" i="3"/>
  <c r="J12" i="3"/>
  <c r="J122" i="4" l="1"/>
  <c r="J119" i="4"/>
  <c r="J118" i="4"/>
  <c r="J117" i="4"/>
  <c r="J114" i="4"/>
  <c r="J113" i="4"/>
  <c r="J112" i="4"/>
  <c r="J111" i="4"/>
  <c r="J110" i="4"/>
  <c r="J109" i="4"/>
  <c r="J106" i="4"/>
  <c r="J105" i="4"/>
  <c r="J104" i="4"/>
  <c r="J103" i="4"/>
  <c r="J102" i="4"/>
  <c r="J101" i="4"/>
  <c r="J100" i="4"/>
  <c r="J99" i="4"/>
  <c r="J98" i="4"/>
  <c r="J97" i="4"/>
  <c r="J96" i="4"/>
  <c r="J74" i="4"/>
  <c r="J71" i="4"/>
  <c r="J70" i="4"/>
  <c r="J69" i="4"/>
  <c r="J68" i="4"/>
  <c r="J67" i="4"/>
  <c r="J66" i="4"/>
  <c r="J65" i="4"/>
  <c r="J64" i="4"/>
  <c r="J63" i="4"/>
  <c r="J62" i="4"/>
  <c r="J61" i="4"/>
  <c r="J60" i="4"/>
  <c r="J57" i="4"/>
  <c r="J56" i="4"/>
  <c r="J55" i="4"/>
  <c r="J54" i="4"/>
  <c r="J53" i="4"/>
  <c r="J52" i="4"/>
  <c r="J51" i="4"/>
  <c r="J50" i="4"/>
  <c r="J49" i="4"/>
  <c r="J48" i="4"/>
  <c r="J47" i="4"/>
  <c r="J46" i="4"/>
  <c r="J45" i="4"/>
  <c r="J44" i="4"/>
  <c r="J43" i="4"/>
  <c r="J42" i="4"/>
  <c r="J22" i="4"/>
  <c r="J19" i="4"/>
  <c r="J18" i="4"/>
  <c r="J17" i="4"/>
  <c r="J16" i="4"/>
  <c r="J15" i="4"/>
  <c r="J14" i="4"/>
  <c r="J13" i="4"/>
  <c r="J12" i="4"/>
  <c r="K122" i="4" l="1"/>
  <c r="K119" i="4"/>
  <c r="K118" i="4"/>
  <c r="K117" i="4"/>
  <c r="K114" i="4"/>
  <c r="K112" i="4"/>
  <c r="K111" i="4"/>
  <c r="K110" i="4"/>
  <c r="K103" i="4"/>
  <c r="K102" i="4"/>
  <c r="K100" i="4"/>
  <c r="K99" i="4"/>
  <c r="K98" i="4"/>
  <c r="K74" i="4"/>
  <c r="K71" i="4"/>
  <c r="K69" i="4"/>
  <c r="K68" i="4"/>
  <c r="K67" i="4"/>
  <c r="K66" i="4"/>
  <c r="K64" i="4"/>
  <c r="K63" i="4"/>
  <c r="K62" i="4"/>
  <c r="K60" i="4"/>
  <c r="K57" i="4"/>
  <c r="K56" i="4"/>
  <c r="K53" i="4"/>
  <c r="K51" i="4"/>
  <c r="K50" i="4"/>
  <c r="K49" i="4"/>
  <c r="K45" i="4"/>
  <c r="K44" i="4"/>
  <c r="K43" i="4"/>
  <c r="K42" i="4"/>
  <c r="K22" i="4"/>
  <c r="K19" i="4"/>
  <c r="K18" i="4"/>
  <c r="K17" i="4"/>
  <c r="K16" i="4"/>
  <c r="K14" i="4"/>
  <c r="K13" i="4"/>
  <c r="K113" i="4"/>
  <c r="K109" i="4"/>
  <c r="K106" i="4"/>
  <c r="K105" i="4"/>
  <c r="K104" i="4"/>
  <c r="K101" i="4"/>
  <c r="K97" i="4"/>
  <c r="K96" i="4"/>
  <c r="K70" i="4"/>
  <c r="K65" i="4"/>
  <c r="K61" i="4"/>
  <c r="K55" i="4"/>
  <c r="K54" i="4"/>
  <c r="K52" i="4"/>
  <c r="K48" i="4"/>
  <c r="K47" i="4"/>
  <c r="K46" i="4"/>
  <c r="K15" i="4"/>
  <c r="H96" i="4" l="1"/>
  <c r="H97" i="4"/>
  <c r="H98" i="4"/>
  <c r="H99" i="4"/>
  <c r="H100" i="4"/>
  <c r="H101" i="4"/>
  <c r="H102" i="4"/>
  <c r="H103" i="4"/>
  <c r="H104" i="4"/>
  <c r="H105" i="4"/>
  <c r="H106" i="4"/>
  <c r="H109" i="4"/>
  <c r="H110" i="4"/>
  <c r="H111" i="4"/>
  <c r="H112" i="4"/>
  <c r="H113" i="4"/>
  <c r="H114" i="4"/>
  <c r="H117" i="4"/>
  <c r="H118" i="4"/>
  <c r="H119" i="4"/>
  <c r="H122" i="4"/>
  <c r="H74" i="4" l="1"/>
  <c r="H71" i="4"/>
  <c r="H70" i="4"/>
  <c r="H69" i="4"/>
  <c r="H68" i="4"/>
  <c r="H67" i="4"/>
  <c r="H66" i="4"/>
  <c r="H65" i="4"/>
  <c r="H64" i="4"/>
  <c r="H63" i="4"/>
  <c r="H62" i="4"/>
  <c r="H61" i="4"/>
  <c r="H60" i="4"/>
  <c r="H57" i="4"/>
  <c r="H56" i="4"/>
  <c r="H55" i="4"/>
  <c r="H54" i="4"/>
  <c r="H53" i="4"/>
  <c r="H52" i="4"/>
  <c r="H51" i="4"/>
  <c r="H50" i="4"/>
  <c r="H49" i="4"/>
  <c r="H48" i="4"/>
  <c r="H47" i="4"/>
  <c r="H46" i="4"/>
  <c r="H45" i="4"/>
  <c r="H44" i="4"/>
  <c r="H43" i="4"/>
  <c r="H42" i="4"/>
  <c r="H22" i="4"/>
  <c r="H19" i="4"/>
  <c r="H18" i="4"/>
  <c r="H17" i="4"/>
  <c r="H16" i="4"/>
  <c r="H15" i="4"/>
  <c r="H14" i="4"/>
  <c r="H13" i="4"/>
  <c r="H12" i="4"/>
  <c r="H42" i="3"/>
  <c r="H41" i="3"/>
  <c r="H40" i="3"/>
  <c r="H39" i="3"/>
  <c r="H36" i="3"/>
  <c r="H35" i="3"/>
  <c r="H34" i="3"/>
  <c r="H33" i="3"/>
  <c r="H30" i="3"/>
  <c r="H27" i="3"/>
  <c r="H26" i="3"/>
  <c r="H25" i="3"/>
  <c r="H24" i="3"/>
  <c r="H23" i="3"/>
  <c r="H20" i="3"/>
  <c r="H19" i="3"/>
  <c r="H18" i="3"/>
  <c r="H17" i="3"/>
  <c r="H16" i="3"/>
  <c r="H15" i="3"/>
  <c r="H14" i="3"/>
  <c r="H13" i="3"/>
  <c r="H12" i="3"/>
  <c r="H75" i="4" l="1"/>
  <c r="H23" i="4"/>
  <c r="H123" i="4"/>
  <c r="H120" i="4"/>
  <c r="H115" i="4"/>
  <c r="H72" i="4"/>
  <c r="H107" i="4"/>
  <c r="H58" i="4"/>
  <c r="H20" i="4"/>
  <c r="H43" i="3"/>
  <c r="H37" i="3"/>
  <c r="H31" i="3"/>
  <c r="H28" i="3"/>
  <c r="H21" i="3"/>
  <c r="H76" i="4" l="1"/>
  <c r="H124" i="4"/>
  <c r="H44" i="3"/>
  <c r="H24" i="4"/>
  <c r="G128" i="4" l="1"/>
  <c r="G127" i="4"/>
  <c r="G137" i="4"/>
  <c r="G134" i="4"/>
  <c r="G133" i="4"/>
  <c r="G132" i="4"/>
  <c r="G131" i="4"/>
  <c r="G83" i="4"/>
  <c r="G89" i="4"/>
  <c r="G80" i="4"/>
  <c r="G86" i="4"/>
  <c r="G79" i="4"/>
  <c r="G85" i="4"/>
  <c r="G84" i="4"/>
  <c r="G32" i="4"/>
  <c r="G27" i="4"/>
  <c r="G31" i="4"/>
  <c r="G28" i="4"/>
  <c r="G35" i="4"/>
  <c r="G58" i="3"/>
  <c r="J58" i="3" s="1"/>
  <c r="G55" i="3"/>
  <c r="J55" i="3" s="1"/>
  <c r="G54" i="3"/>
  <c r="J54" i="3" s="1"/>
  <c r="G53" i="3"/>
  <c r="J53" i="3" s="1"/>
  <c r="G52" i="3"/>
  <c r="J52" i="3" s="1"/>
  <c r="G51" i="3"/>
  <c r="J51" i="3" s="1"/>
  <c r="G48" i="3"/>
  <c r="J48" i="3" s="1"/>
  <c r="G47" i="3"/>
  <c r="J47" i="3" s="1"/>
  <c r="H48" i="3" l="1"/>
  <c r="H55" i="3"/>
  <c r="H47" i="3"/>
  <c r="H53" i="3"/>
  <c r="H58" i="3"/>
  <c r="H51" i="3"/>
  <c r="H52" i="3"/>
  <c r="H54" i="3"/>
  <c r="H131" i="4"/>
  <c r="J131" i="4"/>
  <c r="K131" i="4" s="1"/>
  <c r="H133" i="4"/>
  <c r="J133" i="4"/>
  <c r="K133" i="4" s="1"/>
  <c r="H35" i="4"/>
  <c r="J35" i="4"/>
  <c r="K35" i="4" s="1"/>
  <c r="H86" i="4"/>
  <c r="J86" i="4"/>
  <c r="K86" i="4" s="1"/>
  <c r="H134" i="4"/>
  <c r="J134" i="4"/>
  <c r="K134" i="4" s="1"/>
  <c r="H85" i="4"/>
  <c r="J85" i="4"/>
  <c r="K85" i="4" s="1"/>
  <c r="H137" i="4"/>
  <c r="J137" i="4"/>
  <c r="K137" i="4" s="1"/>
  <c r="H132" i="4"/>
  <c r="J132" i="4"/>
  <c r="K132" i="4" s="1"/>
  <c r="H89" i="4"/>
  <c r="J89" i="4"/>
  <c r="K89" i="4" s="1"/>
  <c r="H127" i="4"/>
  <c r="J127" i="4"/>
  <c r="K127" i="4" s="1"/>
  <c r="H84" i="4"/>
  <c r="J84" i="4"/>
  <c r="K84" i="4" s="1"/>
  <c r="H28" i="4"/>
  <c r="J28" i="4"/>
  <c r="K28" i="4" s="1"/>
  <c r="H31" i="4"/>
  <c r="J31" i="4"/>
  <c r="K31" i="4" s="1"/>
  <c r="H83" i="4"/>
  <c r="J83" i="4"/>
  <c r="K83" i="4" s="1"/>
  <c r="H128" i="4"/>
  <c r="J128" i="4"/>
  <c r="K128" i="4" s="1"/>
  <c r="H79" i="4"/>
  <c r="J79" i="4"/>
  <c r="K79" i="4" s="1"/>
  <c r="H80" i="4"/>
  <c r="J80" i="4"/>
  <c r="K80" i="4" s="1"/>
  <c r="H27" i="4"/>
  <c r="J27" i="4"/>
  <c r="K27" i="4" s="1"/>
  <c r="H32" i="4"/>
  <c r="J32" i="4"/>
  <c r="K32" i="4" s="1"/>
  <c r="H36" i="4" l="1"/>
  <c r="H90" i="4"/>
  <c r="K58" i="3"/>
  <c r="K59" i="3" s="1"/>
  <c r="K53" i="3"/>
  <c r="K47" i="3"/>
  <c r="K54" i="3"/>
  <c r="K55" i="3"/>
  <c r="K48" i="3"/>
  <c r="K51" i="3"/>
  <c r="K52" i="3"/>
  <c r="H87" i="4"/>
  <c r="H33" i="4"/>
  <c r="K33" i="4"/>
  <c r="K87" i="4"/>
  <c r="K81" i="4"/>
  <c r="H81" i="4"/>
  <c r="K90" i="4"/>
  <c r="K36" i="4"/>
  <c r="H56" i="3"/>
  <c r="H59" i="3"/>
  <c r="H138" i="4" l="1"/>
  <c r="K56" i="3"/>
  <c r="K49" i="3"/>
  <c r="H91" i="4"/>
  <c r="K129" i="4"/>
  <c r="K138" i="4"/>
  <c r="H129" i="4"/>
  <c r="H49" i="3" l="1"/>
  <c r="H60" i="3" l="1"/>
  <c r="H63" i="3" l="1"/>
  <c r="F62" i="3"/>
  <c r="F61" i="3"/>
  <c r="H29" i="4"/>
  <c r="K29" i="4"/>
  <c r="E34" i="6" l="1"/>
  <c r="H37" i="4"/>
  <c r="K135" i="4" l="1"/>
  <c r="H135" i="4" l="1"/>
  <c r="H139" i="4" l="1"/>
  <c r="H141" i="4" l="1"/>
  <c r="F142" i="4" l="1"/>
  <c r="K18" i="3"/>
  <c r="K42" i="3"/>
  <c r="K30" i="3"/>
  <c r="K31" i="3" s="1"/>
  <c r="K123" i="4"/>
  <c r="K17" i="3"/>
  <c r="K27" i="3"/>
  <c r="K35" i="3"/>
  <c r="K23" i="4"/>
  <c r="K24" i="3"/>
  <c r="K26" i="3"/>
  <c r="K16" i="3"/>
  <c r="K40" i="3"/>
  <c r="K20" i="3"/>
  <c r="K12" i="4"/>
  <c r="K14" i="3"/>
  <c r="K19" i="3"/>
  <c r="K39" i="3"/>
  <c r="K41" i="3"/>
  <c r="K75" i="4"/>
  <c r="K13" i="3"/>
  <c r="K25" i="3"/>
  <c r="K12" i="3"/>
  <c r="K15" i="3"/>
  <c r="K33" i="3"/>
  <c r="K23" i="3"/>
  <c r="K36" i="3"/>
  <c r="K34" i="3"/>
  <c r="H144" i="4" l="1"/>
  <c r="E36" i="6" s="1"/>
  <c r="F143" i="4"/>
  <c r="K120" i="4"/>
  <c r="K28" i="3"/>
  <c r="K72" i="4"/>
  <c r="K43" i="3"/>
  <c r="K21" i="3"/>
  <c r="K107" i="4"/>
  <c r="K58" i="4"/>
  <c r="K37" i="3"/>
  <c r="K20" i="4"/>
  <c r="K24" i="4" s="1"/>
  <c r="K115" i="4"/>
  <c r="K37" i="4" l="1"/>
  <c r="K44" i="3"/>
  <c r="K139" i="4"/>
  <c r="K76" i="4"/>
  <c r="K124" i="4"/>
  <c r="K91" i="4"/>
  <c r="K60" i="3"/>
  <c r="K61" i="3" s="1"/>
  <c r="K141" i="4" l="1"/>
  <c r="K142" i="4" s="1"/>
  <c r="K62" i="3"/>
  <c r="K63" i="3" s="1"/>
  <c r="H34" i="6" l="1"/>
  <c r="I34" i="6" s="1"/>
  <c r="K143" i="4"/>
  <c r="K144" i="4" s="1"/>
  <c r="H36" i="6" l="1"/>
  <c r="H38" i="6" s="1"/>
  <c r="I36" i="6" l="1"/>
</calcChain>
</file>

<file path=xl/sharedStrings.xml><?xml version="1.0" encoding="utf-8"?>
<sst xmlns="http://schemas.openxmlformats.org/spreadsheetml/2006/main" count="763" uniqueCount="341">
  <si>
    <t>Código</t>
  </si>
  <si>
    <t>Nat</t>
  </si>
  <si>
    <t>Ud</t>
  </si>
  <si>
    <t>Resumen</t>
  </si>
  <si>
    <t>CanPres</t>
  </si>
  <si>
    <t>PrPres</t>
  </si>
  <si>
    <t xml:space="preserve">CAP.01       </t>
  </si>
  <si>
    <t>Capítulo</t>
  </si>
  <si>
    <t/>
  </si>
  <si>
    <t>TRABAJOS PREVIOS Y DEMOLICIONES</t>
  </si>
  <si>
    <t>Partida</t>
  </si>
  <si>
    <t>MONTAJE Y DESMONTAJE DE ANDAMIO TUBULAR DE FACHADA.</t>
  </si>
  <si>
    <t>ALQUILER DE ANDAMIO TUBULAR DE FACHADA.</t>
  </si>
  <si>
    <t>TRANSPORTE Y RETIRADA DE ANDAMIO TUBULAR DE FACHADA.</t>
  </si>
  <si>
    <t>m</t>
  </si>
  <si>
    <t>LEVANTADO BARANDILLA METÁLICA PERFILERIA TUBO CIRCULAR.</t>
  </si>
  <si>
    <t>LEVANTADO BARANDILLA METÁLICA BALAUSTRES PERFIL T Y PASAMANOS TU</t>
  </si>
  <si>
    <t>LEVANTADO REJILLA ELECTROSOLDADA PLANCHAS 185X50CM i/MARCO ÁNGUL</t>
  </si>
  <si>
    <t>LEVANTADO REJILLA ELECTROSOLDADA PLETINA-VARILLA. PLANCHAS 100X6</t>
  </si>
  <si>
    <t>ud</t>
  </si>
  <si>
    <t>DESMONTAJE DE MÉNSULA METÁLICA PALASTRO 10MM.</t>
  </si>
  <si>
    <t>m²</t>
  </si>
  <si>
    <t>CAJEADO EN FACHADA PANELES SÁNDWICH AISLANTES METÁLICOS C/RECUPE</t>
  </si>
  <si>
    <t>CAP.01</t>
  </si>
  <si>
    <t xml:space="preserve">CAP.02       </t>
  </si>
  <si>
    <t>ESTRUCTURA</t>
  </si>
  <si>
    <t>kg</t>
  </si>
  <si>
    <t>ACERO ACERO S275JR GALVANIZADO EN CALIENTE EN VIGUETAS HEA-120.</t>
  </si>
  <si>
    <t>ACERO ACERO S275JR GALVANIZADO EN CALIENTE EN MÉNSULA IPE-160.</t>
  </si>
  <si>
    <t>PLACA ANCLAJE ACERO S275JR GALVANIZADO EN CALIENTE 250x250x12MM</t>
  </si>
  <si>
    <t>PLACA ANCLAJE ACERO S275JR GALVANIZADO CON 4 PERNOS SOLDADOS.</t>
  </si>
  <si>
    <t>PLACA ANCLAJE ACERO S275JR GALVANIZADO CON 4 PERNOS ATORNILLADOS</t>
  </si>
  <si>
    <t>CAP.02</t>
  </si>
  <si>
    <t xml:space="preserve">CAP.03       </t>
  </si>
  <si>
    <t>BARANDILLA</t>
  </si>
  <si>
    <t>BARANDILLA DE FACHADA DE ACERO.</t>
  </si>
  <si>
    <t>CAP.03</t>
  </si>
  <si>
    <t xml:space="preserve">CAP.04       </t>
  </si>
  <si>
    <t>PAVIMENTO</t>
  </si>
  <si>
    <t>PAVIMENTO DE REJILLA ELECTROSOLDADA 34x38-40.3.</t>
  </si>
  <si>
    <t>RODAPIÉ METÁLICO CHAPA 2MM GALVANIZADA EN CALIENTE.</t>
  </si>
  <si>
    <t>PAVIMENTO DE REJILLA ELECTROSOLDADA CON PERFILES DE PROTECCIÓN</t>
  </si>
  <si>
    <t>RODAPIÉ METÁLICO CHAPA 2MM LACADO AL HORNO</t>
  </si>
  <si>
    <t>CAP.04</t>
  </si>
  <si>
    <t xml:space="preserve">CAP.05       </t>
  </si>
  <si>
    <t>ACABADOS VARIOS</t>
  </si>
  <si>
    <t>PREPARACIÓN DE SUPERFICIE METÁLICA, PARA REPINTAR.</t>
  </si>
  <si>
    <t>ESMALTE EPOXI 2 COMPONENTES SOBRE ESTRUCTURA DE ACERO</t>
  </si>
  <si>
    <t>REPOSICIÓN PIEZA PANEL SÁNDWICH DE FACHADA PROCEDENTE DE RECUPER</t>
  </si>
  <si>
    <t>LÁMINA SEGURIDAD TRANSPARENTE SOBRE ACRISTALAMIENTO FACHADA 175µ</t>
  </si>
  <si>
    <t>CAP.05</t>
  </si>
  <si>
    <t xml:space="preserve">CAP.06       </t>
  </si>
  <si>
    <t>TRANSPORTE DE RESIDUOS INERTES CON CONTENEDOR.</t>
  </si>
  <si>
    <t>CANON DE VERTIDO POR ENTREGA DE CONTENEDOR CON RESIDUOS INERTES</t>
  </si>
  <si>
    <t>CAP.06</t>
  </si>
  <si>
    <t xml:space="preserve">CAP.07       </t>
  </si>
  <si>
    <t>ENSAYO NO DESTRUCTIVO DE SOLDADURAS EN ESTRUCTURAS METÁLICAS.</t>
  </si>
  <si>
    <t>PRUEBA ESTÁTICA DE BARANDILLA.</t>
  </si>
  <si>
    <t>ENSAYO ESTÁTICO DE PUESTA EN CARGA DE PASARELA CON MEDICIÓN DE F</t>
  </si>
  <si>
    <t>ENSAYO ESTÁTICO DE PUESTA EN CARGA DE PASARELA SIN MEDICIÓN DE F</t>
  </si>
  <si>
    <t>ENSAYO ESTÁTICO DE PUESTA EN CARGA DE FORJADO CON MEDICIÓN DE FL</t>
  </si>
  <si>
    <t>CAP.07</t>
  </si>
  <si>
    <t xml:space="preserve">CAP.08       </t>
  </si>
  <si>
    <t>PA</t>
  </si>
  <si>
    <t>IMPLANTACIÓN MEDIDAS DE SEGURIDAD Y SALUD</t>
  </si>
  <si>
    <t>CAP.08</t>
  </si>
  <si>
    <t>PASARELAS PLANTAS 1ª Y 2ª</t>
  </si>
  <si>
    <t>DESMONTAJE MARCO REJILLA ELECTROSOLDADA ÁNGULO L 50.5 ACERO GALV</t>
  </si>
  <si>
    <t>REFUERZO APOYO ÁNGULO L 60.5 ACERO GALVANIZADO EN CALIENTE</t>
  </si>
  <si>
    <t>MARCO REJILLA ELECTROSOLDADA ÁNGULO L 50.5 ACERO GALVANIZADO EN</t>
  </si>
  <si>
    <t>PAV.CHAPA PLEGADA AC.GALV.E=2MM PERF.ABOCARDADAS D=10MM C/FORMAC</t>
  </si>
  <si>
    <t>LÍNEA ANCLAJE HORIZ.PERMANENTE HASTA L=7M CABLE ACERO C/AMORTIGU</t>
  </si>
  <si>
    <t>LÍNEA ANCLAJE HORIZ.PERMANENTE HASTA L=20M CABLE ACERO C/AMORTIG</t>
  </si>
  <si>
    <t>LÍNEA ANCLAJE HORIZ.PERMANENTE HASTA L=40M CABLE ACERO C/AMORTIG</t>
  </si>
  <si>
    <t>LÍNEA ANCLAJE HORIZ.PERMANENTE HASTA L=50M CABLE ACERO C/AMORTIG</t>
  </si>
  <si>
    <t>VARIOS</t>
  </si>
  <si>
    <t>CARTEL ESPECÍFICO INDICATIVO DEL PROTOCOLO DE USO</t>
  </si>
  <si>
    <t>PASARELAS INTERIORES</t>
  </si>
  <si>
    <t>MONTAJE Y DESMONTAJE DE ANDAMIO TUBULAR DE FACHADA HASTA 12M DE</t>
  </si>
  <si>
    <t>ALQUILER DE ANDAMIO TUBULAR DE FACHADA HASTA 12M DE ALTURA</t>
  </si>
  <si>
    <t>LEVANTADO SUELO PLANCHAS CHAPA METÁLICA PERFORJADA 80X60cm e=3mm</t>
  </si>
  <si>
    <t>DESMONTAJE MARCO REJILLA ELECTROSOLDADA TUBO 40.40.2 ACERO GALV.</t>
  </si>
  <si>
    <t>DESMONTAJE BARANDAL CABLE DE ACERO DIÁMETRO 10MM CON RECUPERACIÓ</t>
  </si>
  <si>
    <t>DESMONTAJE BALAUSTRE METÁLICO DOBLE PLETINA 40.8MM. SIN RECUPERA</t>
  </si>
  <si>
    <t>BALAUSTRE DOBLE PLETINA 50.12MM ACERO GALV. CAL.</t>
  </si>
  <si>
    <t>BALAUSTRE DOBLE PLETINA 50.12MM DE ACERO GALV..CAL.C/PLACA ANCLA</t>
  </si>
  <si>
    <t>BARANDAL CABLE POSTENSADO ACERO GALVANIZADO DIÁMETRO 10MM C/TENS</t>
  </si>
  <si>
    <t>BARANDAL PERFIL MACIZO DIÁMETRO 16MM</t>
  </si>
  <si>
    <t>PASAMANOS TRAMO EXTREMO TUBO CIRCULAR 50.2MM C/SUPLEMENTO IPE-16</t>
  </si>
  <si>
    <t>PASAMANOS TRAMO EXTREMO TUBO CIRCULAR 50.2MM C/DOBLE SUPLEMENTO</t>
  </si>
  <si>
    <t>PASAMANOS TRAMO INTERMEDIO TUBO CIRCULAR 50.2MM ACERO GALVANIZAD</t>
  </si>
  <si>
    <t>LÍNEA DE VIDA HORIZONTAL TEMPORAL CINTA POLIÉSTER FIJADA A SOPOR</t>
  </si>
  <si>
    <t>ESCALERA EXTENSIBLE ALUMINIO JAULA PROTECCIÓN ALTURA LIBRE A SAL</t>
  </si>
  <si>
    <t>PASARELAS EXTERIORES</t>
  </si>
  <si>
    <t>MONTAJE Y DESMONTAJE DE ANDAMIO TUBULAR DE FACHADA HASTA 15M DE</t>
  </si>
  <si>
    <t>ALQUILER DE ANDAMIO TUBULAR DE FACHADA HASTA 15M DE ALTURA</t>
  </si>
  <si>
    <t>BALAUSTRE DOBLE PLETINA 50.12MM ACERO GALVANIZADO EN CALIENTE.</t>
  </si>
  <si>
    <t>REPARACIÓN PUERTAS DE ACCESO A PASARELAS PATIOS INTERIORES</t>
  </si>
  <si>
    <t>PASARELAS PLANTAS 2ª A 4ª</t>
  </si>
  <si>
    <t>PASAMANOS TRAMO EXTREMO TUBO CIRCULAR 50.2MM C/SUPLEMENTO IPE-10</t>
  </si>
  <si>
    <t>PASAMANOS TRAMO ESQUINA TUBO CIRCULAR 50.2MM C/SUPLEMENTO IPE-10</t>
  </si>
  <si>
    <t>LÍNEA DE VIDA HORIZONTAL TEMPORAL CABLE ACERO GALV. C/AMORTIGUAD</t>
  </si>
  <si>
    <t>BARANDAL PERIL MACIZO DIÁMETRO 16MM EN TRAMO EN ESQUINA</t>
  </si>
  <si>
    <t>TERRAZAS PLANTAS 3ª</t>
  </si>
  <si>
    <t>LEVANTADO DE BARANDILLA METÁLICA CON RECUPERACIÓN.</t>
  </si>
  <si>
    <t>BARANDILLA DE FACHADA DE ACERO S/DISEÑO.</t>
  </si>
  <si>
    <t>IMPRIMACIÓN ANTIOXIDANTE SOBRE SUPERFICIE DE ACERO.</t>
  </si>
  <si>
    <t>ESMALTE SOBRE CERRAJERÍA DE ACERO, ACABADO FORJA.</t>
  </si>
  <si>
    <t>ESCALERAS INTERIORES</t>
  </si>
  <si>
    <t>PASAMANOS DE ACERO.</t>
  </si>
  <si>
    <t>ESMALTE SOBRE PASAMANOS DE ACERO GALVANIZADO ACABADO FORJA.</t>
  </si>
  <si>
    <t>REFORMA BARANDILLA ESCALERA DE ACERO.</t>
  </si>
  <si>
    <t>Lote 1: ADECUACION PASARELAS TORRESPAÑA</t>
  </si>
  <si>
    <t>Lote 2: ADECUACION PASARELAS PRADO DEL REY</t>
  </si>
  <si>
    <t>PRESUPUESTO EJECUCION MATERIAL LOTE 2</t>
  </si>
  <si>
    <t>PRESUPUESTO EJECUCION CONTRATA/IMPORTE OFERTA LOTE 2</t>
  </si>
  <si>
    <t>PRESUPUESTO EJECUCION CONTRATA/IMPORTE OFERTA LOTE 1</t>
  </si>
  <si>
    <t>S-06500-2023 - Adecuación pasarelas de mantenimiento PRADO DEL REY y TORRESPAÑA</t>
  </si>
  <si>
    <t>Proyecto: MEJORAS EN PASARELAS DE MANTENIMIENTO EDIFICIO "NUEVOS ESTUDIOS"</t>
  </si>
  <si>
    <t>NOTA IMPORTANTE: 
Este fichero de mediciones en Excel (ÚNICO FORMATO DISPONIBLE)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</si>
  <si>
    <t>PRESUPUESTO EJECUCION MATERIAL LOTE 1 TORRESPAÑA</t>
  </si>
  <si>
    <t>Proyecto: MEJORAS EN PASARELAS DE MANTENIMIENTO EDIFICIO "EPR"</t>
  </si>
  <si>
    <t>Suma Proyecto NNEE_PRADOREY</t>
  </si>
  <si>
    <t>Suma proyecto EPR_PRADOREY</t>
  </si>
  <si>
    <t>Suma proyecto CORONA_PRADO</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</si>
  <si>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</si>
  <si>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</si>
  <si>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Proyecto: MEJORAS EN PASARELAS DE MANTENIMIENTO Y ESCALERAS EDIFICIO "CORONA"</t>
  </si>
  <si>
    <t>Proyecto: MEJORA PLATAFORMAS DE TRABAJO EN FACHADA EDIFICIOS TORRESPAÑA</t>
  </si>
  <si>
    <t>ANEXO I: MODELO DE PROPOSICIÓN ECONÓMICA</t>
  </si>
  <si>
    <t xml:space="preserve">D./Dª </t>
  </si>
  <si>
    <t xml:space="preserve">provisto de D.N.I./NIE número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</si>
  <si>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</si>
  <si>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</si>
  <si>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</si>
  <si>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</si>
  <si>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</si>
  <si>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</si>
  <si>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B.  Desglose Precio:</t>
  </si>
  <si>
    <t>Fdo.:</t>
  </si>
  <si>
    <t>Expediente n.º S/06500/2023</t>
  </si>
  <si>
    <t>“Adecuación pasarelas de mantenimiento PRADO DEL REY y TORRESPAÑA"</t>
  </si>
  <si>
    <t>Lote</t>
  </si>
  <si>
    <t>Descripción</t>
  </si>
  <si>
    <t>ADECUACION PASARELAS TORRESPAÑA</t>
  </si>
  <si>
    <t>ADECUACION PASARELAS PRADO DEL REY</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</si>
  <si>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el siguiente:</t>
    </r>
  </si>
  <si>
    <t xml:space="preserve">oferta conjunta </t>
  </si>
  <si>
    <t>SUMA CAP.01 A 05</t>
  </si>
  <si>
    <t>OFERTA CONJUNTA LOTE 1</t>
  </si>
  <si>
    <t>DESCUENTO MÁXIMO LOTE 1</t>
  </si>
  <si>
    <t>OFERTA CONJUNTA LOTE 2</t>
  </si>
  <si>
    <t>Presenta oferta conjunta (si/no)</t>
  </si>
  <si>
    <t>TOTAL OFERTA CONJUNTA</t>
  </si>
  <si>
    <t>ESTA TABLA DESGLOSE PRECIO DE OFERTA SE PRESENTARA EN FORMATO PDF 
en Sobre C del LOTE 2</t>
  </si>
  <si>
    <t>ESTA TABLA DESGLOSE PRECIO DE OFERTA SE PRESENTARA EN FORMATO PDF 
en Sobre C del LOTE 1</t>
  </si>
  <si>
    <t>.</t>
  </si>
  <si>
    <t>DESCUENTO MÁXIMO LOTE 2</t>
  </si>
  <si>
    <t>descto max. No se ve por licitador (actualmente modificable)</t>
  </si>
  <si>
    <t>ImpPres (*)</t>
  </si>
  <si>
    <r>
      <t xml:space="preserve">(*) Si alguna partida de esta columna tiene valor cero, se considerará </t>
    </r>
    <r>
      <rPr>
        <b/>
        <u/>
        <sz val="8"/>
        <color theme="1"/>
        <rFont val="Calibri"/>
        <family val="2"/>
        <scheme val="minor"/>
      </rPr>
      <t>ofertada a coste cero para CRTVE</t>
    </r>
  </si>
  <si>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</si>
  <si>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</si>
  <si>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</si>
  <si>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GESTIÓN DE RESIDUOS GRC´s  ( # )</t>
  </si>
  <si>
    <t>CONTROL DE CALIDAD  ( # )</t>
  </si>
  <si>
    <t>SEGURIDAD Y SALUD  ( # )</t>
  </si>
  <si>
    <t>GESTIÓN DE RESIDUOS GRC¨s  ( # )</t>
  </si>
  <si>
    <t>CONTROL DE CALIDAD Y ENSAYOS  ( # )</t>
  </si>
  <si>
    <t>% dscto. 
efectivo</t>
  </si>
  <si>
    <t>en caso contrario recibirá un mensaje de aviso o error y no se visualizará el importe de la oferta conjunta</t>
  </si>
  <si>
    <t>1)</t>
  </si>
  <si>
    <t>2)</t>
  </si>
  <si>
    <t>DEBE INDICARSE "SI" como respuesta a "Presenta oferta conjunta (si/no)"</t>
  </si>
  <si>
    <t>3)</t>
  </si>
  <si>
    <t>4)</t>
  </si>
  <si>
    <t xml:space="preserve">máximo descuento ofertado XX % (dos decimales) valores válidos en ambos Lotes de 0,00 % o superior %   </t>
  </si>
  <si>
    <t>importe oferta (€) (a)</t>
  </si>
  <si>
    <t>% dscto. ofertado (b)</t>
  </si>
  <si>
    <t>importe € (c)</t>
  </si>
  <si>
    <t>(b)</t>
  </si>
  <si>
    <t>(c)</t>
  </si>
  <si>
    <t>(MAXIMO CUIATRO DECIMALES)</t>
  </si>
  <si>
    <r>
      <t xml:space="preserve">Las proposiciones económicas no podrán superar el importe total </t>
    </r>
    <r>
      <rPr>
        <u/>
        <sz val="11"/>
        <rFont val="Calibri"/>
        <family val="2"/>
        <scheme val="minor"/>
      </rPr>
      <t>para cada uno de los lotes</t>
    </r>
    <r>
      <rPr>
        <sz val="11"/>
        <rFont val="Calibri"/>
        <family val="2"/>
        <scheme val="minor"/>
      </rPr>
      <t xml:space="preserve"> del valor estimado indicado en el Anexo II, apartado 3.</t>
    </r>
  </si>
  <si>
    <t>%</t>
  </si>
  <si>
    <t>(#)</t>
  </si>
  <si>
    <t xml:space="preserve">08_01        </t>
  </si>
  <si>
    <t>NOTA IMPORTANTE: 
ESTE ANEXO I Y TABLA/S DE DESGLOSE DE MEDICIONES CORRESPONDIENTE A LOTE/S OFERTADO/S SE PRESENTARA/N EN FORMATO PDF</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</si>
  <si>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</si>
  <si>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En ofertas conjuntas el % de descuento se aplica INDIVIDUALMENTE SOBRE EL PRECIO UNITARIO DE CADA PARTIDA, los cálculos de totalización de oferta conjunta se realizan EXCLUSIVAMENTE sobre los importes de columna "ImpPres" sombreados en azul</t>
  </si>
  <si>
    <t>en oferta conjunta al menos 1 valor de columna (b) debe ser mayor que 0,00 %</t>
  </si>
  <si>
    <r>
      <t xml:space="preserve">Obtenido por aplicación de (a) sobre todas las partidas de Desglose Precio ofertadas en cada Lote 
	% dscto efectivo = </t>
    </r>
    <r>
      <rPr>
        <b/>
        <i/>
        <sz val="9"/>
        <color theme="0"/>
        <rFont val="Calibri"/>
        <family val="2"/>
        <scheme val="minor"/>
      </rPr>
      <t>.</t>
    </r>
    <r>
      <rPr>
        <b/>
        <i/>
        <sz val="9"/>
        <color theme="1"/>
        <rFont val="Calibri"/>
        <family val="2"/>
        <scheme val="minor"/>
      </rPr>
      <t xml:space="preserve">(c)/(a)
</t>
    </r>
  </si>
  <si>
    <t>(tabla desglose precio de lote/s se incluye en páginas siguientes)</t>
  </si>
  <si>
    <t>de la empresa</t>
  </si>
  <si>
    <t xml:space="preserve">en calidad de    </t>
  </si>
  <si>
    <t>(cargo que ocupa)</t>
  </si>
  <si>
    <t xml:space="preserve">DP número </t>
  </si>
  <si>
    <t xml:space="preserve">calle/plaza </t>
  </si>
  <si>
    <t>número</t>
  </si>
  <si>
    <r>
      <t xml:space="preserve">( # ) El precio de partidas Gestión Residuos (GR), control de calidad (CC) y Seguridad y Salud (SS) se obtiene según % fijo e invariable de cada partida sobre importe de “suma cap.01 a 05” </t>
    </r>
    <r>
      <rPr>
        <b/>
        <u/>
        <sz val="8"/>
        <rFont val="Calibri"/>
        <family val="2"/>
        <scheme val="minor"/>
      </rPr>
      <t>y deberá incluirse en oferta.</t>
    </r>
    <r>
      <rPr>
        <b/>
        <sz val="8"/>
        <rFont val="Calibri"/>
        <family val="2"/>
        <scheme val="minor"/>
      </rPr>
      <t xml:space="preserve">
</t>
    </r>
  </si>
  <si>
    <t>SUMA CAP.01 A 02 (NNEE)</t>
  </si>
  <si>
    <t>SUMA CAP.01 A 03 (EPR)</t>
  </si>
  <si>
    <t>SUMA CAP.01 A 04 (CORONA)</t>
  </si>
  <si>
    <r>
      <t xml:space="preserve">(**) Cuando no se indiquen otros porcentajes se entenderá que, quedan incluidos en el precio de la oferta el 13% de Gastos Generales y el 6% de Beneficio Industrial. 
</t>
    </r>
    <r>
      <rPr>
        <sz val="8"/>
        <color theme="1"/>
        <rFont val="Calibri"/>
        <family val="2"/>
        <scheme val="minor"/>
      </rPr>
      <t xml:space="preserve">En lote 2 se empleará un </t>
    </r>
    <r>
      <rPr>
        <b/>
        <u/>
        <sz val="8"/>
        <color theme="1"/>
        <rFont val="Calibri"/>
        <family val="2"/>
        <scheme val="minor"/>
      </rPr>
      <t>criterio único de cálculo aplicable a todas las partidas del lote</t>
    </r>
    <r>
      <rPr>
        <b/>
        <sz val="8"/>
        <color theme="1"/>
        <rFont val="Calibri"/>
        <family val="2"/>
        <scheme val="minor"/>
      </rPr>
      <t xml:space="preserve">, </t>
    </r>
    <r>
      <rPr>
        <sz val="8"/>
        <color theme="1"/>
        <rFont val="Calibri"/>
        <family val="2"/>
        <scheme val="minor"/>
      </rPr>
      <t xml:space="preserve">(bien GG+BI incluido en precio unitario de cada partida o bien importe total único de GG y BI). Todos los proyectos incluidos en el lote deben emplear el mismo criterio de cálculo.     </t>
    </r>
  </si>
  <si>
    <r>
      <t xml:space="preserve">( # ) El precio de partidas Gestión Residuos (GR), control de calidad (CC) y Seguridad y Salud (SS) se obtiene según % fijo e invariable de cada partida sobre importe de “suma cap.1 A XX” DE CADA PROYECTO y </t>
    </r>
    <r>
      <rPr>
        <b/>
        <u/>
        <sz val="8"/>
        <rFont val="Calibri"/>
        <family val="2"/>
        <scheme val="minor"/>
      </rPr>
      <t>deberá incluirse en oferta.</t>
    </r>
    <r>
      <rPr>
        <b/>
        <sz val="8"/>
        <rFont val="Calibri"/>
        <family val="2"/>
        <scheme val="minor"/>
      </rPr>
      <t xml:space="preserve">
</t>
    </r>
  </si>
  <si>
    <t xml:space="preserve">La oferta deberá presentarse firmada en documento PDF.  En caso de presentar oferta individual a los dos lotes será obligatoria la presentación de un modelo "Anexo I pag.1 oferta" (con desglose de Precio del lote correspondiente) para cada uno de los lotes. </t>
  </si>
  <si>
    <t>A.01.01</t>
  </si>
  <si>
    <t>A.01.02</t>
  </si>
  <si>
    <t>A.01.03</t>
  </si>
  <si>
    <t>A.01.04</t>
  </si>
  <si>
    <t>A.01.05</t>
  </si>
  <si>
    <t>A.01.06</t>
  </si>
  <si>
    <t>A.01.07</t>
  </si>
  <si>
    <t>A.01.08</t>
  </si>
  <si>
    <t>A.02.01</t>
  </si>
  <si>
    <t>A.03.01</t>
  </si>
  <si>
    <t>A.03.02</t>
  </si>
  <si>
    <t>A.04.01</t>
  </si>
  <si>
    <t>A.04.02</t>
  </si>
  <si>
    <t>A.05.01</t>
  </si>
  <si>
    <t>B.01.01</t>
  </si>
  <si>
    <t>B.01.02</t>
  </si>
  <si>
    <t>B.01.03</t>
  </si>
  <si>
    <t>B.01.04</t>
  </si>
  <si>
    <t>B.01.05</t>
  </si>
  <si>
    <t>B.01.06</t>
  </si>
  <si>
    <t>B.01.07</t>
  </si>
  <si>
    <t>B.01.08</t>
  </si>
  <si>
    <t>B.01.09</t>
  </si>
  <si>
    <t>B.01.10</t>
  </si>
  <si>
    <t>B.01.11</t>
  </si>
  <si>
    <t>B.01.12</t>
  </si>
  <si>
    <t>B.01.13</t>
  </si>
  <si>
    <t>B.01.14</t>
  </si>
  <si>
    <t>B.01.15</t>
  </si>
  <si>
    <t>B.01.16</t>
  </si>
  <si>
    <t>B.02.01</t>
  </si>
  <si>
    <t>B.02.02</t>
  </si>
  <si>
    <t>MONTAJE Y DESMONTAJE DE ANDAMIO TUBULAR DE FACHADA HASTA 20M DE</t>
  </si>
  <si>
    <t>B.02.03</t>
  </si>
  <si>
    <t>ALQUILER DE ANDAMIO TUBULAR DE FACHADA HASTA 20M DE ALTURA</t>
  </si>
  <si>
    <t>B.02.04</t>
  </si>
  <si>
    <t>B.02.05</t>
  </si>
  <si>
    <t>DESMONTAJE BALAUSTRE METÁLICO DOBLE PLETINA HASTA 40.8MM. SIN RECUPERA</t>
  </si>
  <si>
    <t>B.02.06</t>
  </si>
  <si>
    <t>B.02.07</t>
  </si>
  <si>
    <t>B.02.08</t>
  </si>
  <si>
    <t>B.02.09</t>
  </si>
  <si>
    <t>B.02.10</t>
  </si>
  <si>
    <t>B.02.11</t>
  </si>
  <si>
    <t>B.02.12</t>
  </si>
  <si>
    <t>B.03.01</t>
  </si>
  <si>
    <t>B.04.01</t>
  </si>
  <si>
    <t>B.04.02</t>
  </si>
  <si>
    <t>B.05.01</t>
  </si>
  <si>
    <t>B.05.02</t>
  </si>
  <si>
    <t>B.05.03</t>
  </si>
  <si>
    <t>B.05.04</t>
  </si>
  <si>
    <t>B.06.01</t>
  </si>
  <si>
    <t>C.01.01</t>
  </si>
  <si>
    <t>C.01.02</t>
  </si>
  <si>
    <t>C.01.03</t>
  </si>
  <si>
    <t>C.01.04</t>
  </si>
  <si>
    <t>C.01.05</t>
  </si>
  <si>
    <t>C.01.06</t>
  </si>
  <si>
    <t>C.01.07</t>
  </si>
  <si>
    <t>C.01.08</t>
  </si>
  <si>
    <t>C.01.09</t>
  </si>
  <si>
    <t>C.01.10</t>
  </si>
  <si>
    <t>C.01.11</t>
  </si>
  <si>
    <t>C.02.01</t>
  </si>
  <si>
    <t>C.02.02</t>
  </si>
  <si>
    <t>C.02.03</t>
  </si>
  <si>
    <t>C.02.04</t>
  </si>
  <si>
    <t>C.02.05</t>
  </si>
  <si>
    <t>C.02.06</t>
  </si>
  <si>
    <t>C.03.01</t>
  </si>
  <si>
    <t>C.03.02</t>
  </si>
  <si>
    <t>C.03.03</t>
  </si>
  <si>
    <t>C.04.01</t>
  </si>
  <si>
    <t>C.05.01</t>
  </si>
  <si>
    <t>C.05.02</t>
  </si>
  <si>
    <t>C.06.01</t>
  </si>
  <si>
    <t>C.06.02</t>
  </si>
  <si>
    <t>C.06.03</t>
  </si>
  <si>
    <t>C.06.04</t>
  </si>
  <si>
    <t>C.07.01</t>
  </si>
  <si>
    <t>01_01</t>
  </si>
  <si>
    <t>01_02</t>
  </si>
  <si>
    <t>01_03</t>
  </si>
  <si>
    <t>01_04</t>
  </si>
  <si>
    <t>01_05</t>
  </si>
  <si>
    <t>01_06</t>
  </si>
  <si>
    <t>01_07</t>
  </si>
  <si>
    <t>01_08</t>
  </si>
  <si>
    <t>01_09</t>
  </si>
  <si>
    <t>02_01</t>
  </si>
  <si>
    <t>02_02</t>
  </si>
  <si>
    <t>02_03</t>
  </si>
  <si>
    <t>02_04</t>
  </si>
  <si>
    <t>02_05</t>
  </si>
  <si>
    <t>03_01</t>
  </si>
  <si>
    <t>04_01</t>
  </si>
  <si>
    <t>04_02</t>
  </si>
  <si>
    <t>04_03</t>
  </si>
  <si>
    <t>04_04</t>
  </si>
  <si>
    <t>05_01</t>
  </si>
  <si>
    <t>05_02</t>
  </si>
  <si>
    <t>05_03</t>
  </si>
  <si>
    <t>05_04</t>
  </si>
  <si>
    <t>06_01</t>
  </si>
  <si>
    <t>06_02</t>
  </si>
  <si>
    <t>07_01</t>
  </si>
  <si>
    <t>07_02</t>
  </si>
  <si>
    <t>07_03</t>
  </si>
  <si>
    <t>07_04</t>
  </si>
  <si>
    <t>07_05</t>
  </si>
  <si>
    <t>El descto ofertado a POR LO MENOS UNO de los dos lotes debe ser mayor que 0,00 %</t>
  </si>
  <si>
    <t>PARA EVITAR ERRORES AL PRESENTAR OFERTA CONJUNTA</t>
  </si>
  <si>
    <t>PASOS PARA PRESENTACIÓN DE OFERTA CONJUNTA</t>
  </si>
  <si>
    <t>.a)</t>
  </si>
  <si>
    <t>.b)</t>
  </si>
  <si>
    <t>.c)</t>
  </si>
  <si>
    <t>5)</t>
  </si>
  <si>
    <t>Cumplimentar las hojas de desglose de precios de cada uno de ambos lotes</t>
  </si>
  <si>
    <t>Escribir SI en la celda sombreada de respuesta a "Presenta oferta conjunta"</t>
  </si>
  <si>
    <t>Todas las celdas en azul se completarán automáticamente, tanto en Página 1</t>
  </si>
  <si>
    <t>como en tablas de desglose de precios.</t>
  </si>
  <si>
    <t xml:space="preserve">Indicar (con dos decimales) el descuento que se oferta en cada lote </t>
  </si>
  <si>
    <t>Comprobar e imprimir en pdf Anexo 1 y tablas desglose de precios de LOTE 1 y LOTE 2</t>
  </si>
  <si>
    <t>6)</t>
  </si>
  <si>
    <t>FIRMAR PDFS</t>
  </si>
  <si>
    <t>7)</t>
  </si>
  <si>
    <t>Presentar TODOS LOS PDFS FIRMADOS EN LOS SOBRES CORRESPONDIENTES A AMBOS LOTES</t>
  </si>
  <si>
    <t>NOTA IMPORTANTE:</t>
  </si>
  <si>
    <t>Los descuentos ofertados se aplican A TODAS LAS PARTIDAS DEL LOTE, SIN EXCEPCIONES</t>
  </si>
  <si>
    <t>Recuerde:</t>
  </si>
  <si>
    <t xml:space="preserve">Recuerde: Para presentar oferta conjunta con este fichero deben cumplirse los siguientes requisitos, </t>
  </si>
  <si>
    <t>DEBE COMPLETARSE OFERTA A AMBOS LOTES POR SEPARADO</t>
  </si>
  <si>
    <t xml:space="preserve">obligatorio indicar 0,00 % en lote al que no se oferte con descuento. </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</si>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</sst>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0%"/>
    <numFmt numFmtId="166" formatCode="#,##0.0000"/>
  </numFmts>
  <fonts count="45" x14ac:knownFonts="1">
    <font>
      <sz val="11"/>
      <color theme="1"/>
      <name val="Calibri"/>
      <family val="2"/>
      <scheme val="minor"/>
    </font>
    <font>
      <b/>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b/>
      <sz val="8"/>
      <color rgb="FFFF0000"/>
      <name val="Calibri"/>
      <family val="2"/>
      <scheme val="minor"/>
    </font>
    <font>
      <b/>
      <sz val="12"/>
      <color theme="1"/>
      <name val="Calibri"/>
      <family val="2"/>
      <scheme val="minor"/>
    </font>
    <font>
      <b/>
      <sz val="10"/>
      <color theme="1"/>
      <name val="Calibri"/>
      <family val="2"/>
    </font>
    <font>
      <b/>
      <sz val="16"/>
      <color rgb="FFFF0000"/>
      <name val="Calibri"/>
      <family val="2"/>
      <scheme val="minor"/>
    </font>
    <font>
      <b/>
      <i/>
      <sz val="9"/>
      <color theme="1"/>
      <name val="Calibri"/>
      <family val="2"/>
      <scheme val="minor"/>
    </font>
    <font>
      <b/>
      <u/>
      <sz val="8"/>
      <color theme="1"/>
      <name val="Calibri"/>
      <family val="2"/>
      <scheme val="minor"/>
    </font>
    <font>
      <sz val="11"/>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sz val="11"/>
      <color theme="1"/>
      <name val="Calibri"/>
      <family val="2"/>
      <scheme val="minor"/>
    </font>
    <font>
      <b/>
      <i/>
      <sz val="11"/>
      <color theme="1"/>
      <name val="Calibri"/>
      <family val="2"/>
      <scheme val="minor"/>
    </font>
    <font>
      <b/>
      <i/>
      <sz val="8"/>
      <color theme="1"/>
      <name val="Calibri"/>
      <family val="2"/>
      <scheme val="minor"/>
    </font>
    <font>
      <b/>
      <sz val="9"/>
      <color theme="1"/>
      <name val="Calibri"/>
      <family val="2"/>
      <scheme val="minor"/>
    </font>
    <font>
      <sz val="8"/>
      <color theme="0"/>
      <name val="Calibri"/>
      <family val="2"/>
      <scheme val="minor"/>
    </font>
    <font>
      <b/>
      <sz val="10"/>
      <color theme="0"/>
      <name val="Calibri"/>
      <family val="2"/>
      <scheme val="minor"/>
    </font>
    <font>
      <b/>
      <sz val="14"/>
      <color theme="0"/>
      <name val="Calibri"/>
      <family val="2"/>
      <scheme val="minor"/>
    </font>
    <font>
      <sz val="11"/>
      <name val="Calibri"/>
      <family val="2"/>
      <scheme val="minor"/>
    </font>
    <font>
      <b/>
      <sz val="14"/>
      <name val="Calibri"/>
      <family val="2"/>
      <scheme val="minor"/>
    </font>
    <font>
      <b/>
      <sz val="10"/>
      <name val="Calibri"/>
      <family val="2"/>
      <scheme val="minor"/>
    </font>
    <font>
      <b/>
      <i/>
      <sz val="10"/>
      <name val="Calibri"/>
      <family val="2"/>
      <scheme val="minor"/>
    </font>
    <font>
      <b/>
      <sz val="8"/>
      <name val="Calibri"/>
      <family val="2"/>
      <scheme val="minor"/>
    </font>
    <font>
      <sz val="8"/>
      <name val="Calibri"/>
      <family val="2"/>
      <scheme val="minor"/>
    </font>
    <font>
      <b/>
      <sz val="11"/>
      <name val="Calibri"/>
      <family val="2"/>
      <scheme val="minor"/>
    </font>
    <font>
      <sz val="8"/>
      <color rgb="FFFF0000"/>
      <name val="Calibri"/>
      <family val="2"/>
      <scheme val="minor"/>
    </font>
    <font>
      <i/>
      <sz val="8"/>
      <color theme="0"/>
      <name val="Calibri"/>
      <family val="2"/>
      <scheme val="minor"/>
    </font>
    <font>
      <u/>
      <sz val="11"/>
      <name val="Calibri"/>
      <family val="2"/>
      <scheme val="minor"/>
    </font>
    <font>
      <b/>
      <sz val="8"/>
      <color rgb="FF0070C0"/>
      <name val="Calibri"/>
      <family val="2"/>
      <scheme val="minor"/>
    </font>
    <font>
      <b/>
      <u/>
      <sz val="10"/>
      <color rgb="FFFF0000"/>
      <name val="Calibri"/>
      <family val="2"/>
    </font>
    <font>
      <b/>
      <i/>
      <sz val="8"/>
      <color rgb="FF0070C0"/>
      <name val="Calibri"/>
      <family val="2"/>
      <scheme val="minor"/>
    </font>
    <font>
      <sz val="8"/>
      <color rgb="FF0070C0"/>
      <name val="Calibri"/>
      <family val="2"/>
      <scheme val="minor"/>
    </font>
    <font>
      <b/>
      <i/>
      <sz val="9"/>
      <color theme="0"/>
      <name val="Calibri"/>
      <family val="2"/>
      <scheme val="minor"/>
    </font>
    <font>
      <b/>
      <u/>
      <sz val="8"/>
      <name val="Calibri"/>
      <family val="2"/>
      <scheme val="minor"/>
    </font>
    <font>
      <sz val="9"/>
      <color rgb="FFFF0000"/>
      <name val="Calibri"/>
      <family val="2"/>
      <scheme val="minor"/>
    </font>
    <font>
      <b/>
      <sz val="8"/>
      <color theme="0"/>
      <name val="Calibri"/>
      <family val="2"/>
      <scheme val="minor"/>
    </font>
  </fonts>
  <fills count="8">
    <fill>
      <patternFill patternType="none"/>
    </fill>
    <fill>
      <patternFill patternType="gray125"/>
    </fill>
    <fill>
      <patternFill patternType="solid">
        <fgColor indexed="44"/>
        <bgColor indexed="64"/>
      </patternFill>
    </fill>
    <fill>
      <patternFill patternType="solid">
        <fgColor indexed="26"/>
        <bgColor indexed="64"/>
      </patternFill>
    </fill>
    <fill>
      <patternFill patternType="solid">
        <fgColor rgb="FF99CCFF"/>
        <bgColor indexed="64"/>
      </patternFill>
    </fill>
    <fill>
      <patternFill patternType="solid">
        <fgColor rgb="FFFFFFCC"/>
        <bgColor indexed="64"/>
      </patternFill>
    </fill>
    <fill>
      <patternFill patternType="solid">
        <fgColor theme="8" tint="0.79998168889431442"/>
        <bgColor indexed="64"/>
      </patternFill>
    </fill>
    <fill>
      <patternFill patternType="solid">
        <fgColor rgb="FFDDEBF7"/>
        <bgColor indexed="64"/>
      </patternFill>
    </fill>
  </fills>
  <borders count="18">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thin">
        <color auto="1"/>
      </top>
      <bottom style="thin">
        <color auto="1"/>
      </bottom>
      <diagonal/>
    </border>
    <border>
      <left/>
      <right/>
      <top/>
      <bottom style="thin">
        <color auto="1"/>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auto="1"/>
      </top>
      <bottom/>
      <diagonal/>
    </border>
    <border>
      <left/>
      <right style="thin">
        <color indexed="64"/>
      </right>
      <top/>
      <bottom/>
      <diagonal/>
    </border>
    <border>
      <left style="thin">
        <color auto="1"/>
      </left>
      <right/>
      <top style="thin">
        <color auto="1"/>
      </top>
      <bottom/>
      <diagonal/>
    </border>
    <border>
      <left/>
      <right/>
      <top style="medium">
        <color indexed="64"/>
      </top>
      <bottom/>
      <diagonal/>
    </border>
    <border>
      <left style="thin">
        <color indexed="64"/>
      </left>
      <right/>
      <top style="hair">
        <color auto="1"/>
      </top>
      <bottom style="hair">
        <color auto="1"/>
      </bottom>
      <diagonal/>
    </border>
  </borders>
  <cellStyleXfs count="2">
    <xf numFmtId="0" fontId="0" fillId="0" borderId="0"/>
    <xf numFmtId="9" fontId="20" fillId="0" borderId="0" applyFont="0" applyFill="0" applyBorder="0" applyAlignment="0" applyProtection="0"/>
  </cellStyleXfs>
  <cellXfs count="192">
    <xf numFmtId="0" fontId="0" fillId="0" borderId="0" xfId="0"/>
    <xf numFmtId="0" fontId="0" fillId="0" borderId="0" xfId="0" applyBorder="1" applyProtection="1"/>
    <xf numFmtId="0" fontId="0" fillId="0" borderId="0" xfId="0" applyBorder="1" applyAlignment="1" applyProtection="1">
      <alignment vertical="top"/>
    </xf>
    <xf numFmtId="0" fontId="12" fillId="0" borderId="0" xfId="0" applyFont="1" applyBorder="1" applyProtection="1"/>
    <xf numFmtId="0" fontId="0" fillId="0" borderId="0" xfId="0" applyProtection="1"/>
    <xf numFmtId="0" fontId="2" fillId="0" borderId="0" xfId="0" applyFont="1" applyProtection="1"/>
    <xf numFmtId="0" fontId="3" fillId="0" borderId="0" xfId="0" applyFont="1" applyAlignment="1" applyProtection="1">
      <alignment vertical="top"/>
    </xf>
    <xf numFmtId="49" fontId="9" fillId="0" borderId="0" xfId="0" applyNumberFormat="1" applyFont="1" applyAlignment="1" applyProtection="1">
      <alignment vertical="top"/>
    </xf>
    <xf numFmtId="49" fontId="4" fillId="0" borderId="7" xfId="0" applyNumberFormat="1" applyFont="1" applyBorder="1" applyAlignment="1" applyProtection="1">
      <alignment vertical="top"/>
    </xf>
    <xf numFmtId="49" fontId="4" fillId="0" borderId="5" xfId="0" applyNumberFormat="1" applyFont="1" applyBorder="1" applyAlignment="1" applyProtection="1">
      <alignment vertical="top" wrapText="1"/>
    </xf>
    <xf numFmtId="49" fontId="4" fillId="0" borderId="7" xfId="0" applyNumberFormat="1" applyFont="1" applyBorder="1" applyAlignment="1" applyProtection="1">
      <alignment horizontal="right" vertical="top"/>
    </xf>
    <xf numFmtId="49" fontId="5" fillId="2" borderId="7" xfId="0" applyNumberFormat="1" applyFont="1" applyFill="1" applyBorder="1" applyAlignment="1" applyProtection="1">
      <alignment vertical="top"/>
    </xf>
    <xf numFmtId="49" fontId="5" fillId="4" borderId="3" xfId="0" applyNumberFormat="1" applyFont="1" applyFill="1" applyBorder="1" applyAlignment="1" applyProtection="1">
      <alignment vertical="top" wrapText="1"/>
    </xf>
    <xf numFmtId="3" fontId="5" fillId="4" borderId="7" xfId="0" applyNumberFormat="1" applyFont="1" applyFill="1" applyBorder="1" applyAlignment="1" applyProtection="1">
      <alignment vertical="top"/>
    </xf>
    <xf numFmtId="49" fontId="6" fillId="0" borderId="7" xfId="0" applyNumberFormat="1" applyFont="1" applyBorder="1" applyAlignment="1" applyProtection="1">
      <alignment vertical="top"/>
    </xf>
    <xf numFmtId="49" fontId="6" fillId="0" borderId="3" xfId="0" applyNumberFormat="1" applyFont="1" applyBorder="1" applyAlignment="1" applyProtection="1">
      <alignment vertical="top" wrapText="1"/>
    </xf>
    <xf numFmtId="164" fontId="6" fillId="0" borderId="7" xfId="0" applyNumberFormat="1" applyFont="1" applyBorder="1" applyAlignment="1" applyProtection="1">
      <alignment vertical="top"/>
    </xf>
    <xf numFmtId="0" fontId="6" fillId="0" borderId="9" xfId="0" applyFont="1" applyBorder="1" applyAlignment="1" applyProtection="1">
      <alignment vertical="top"/>
    </xf>
    <xf numFmtId="49" fontId="5" fillId="0" borderId="0" xfId="0" applyNumberFormat="1" applyFont="1" applyAlignment="1" applyProtection="1">
      <alignment vertical="top" wrapText="1"/>
    </xf>
    <xf numFmtId="3" fontId="6" fillId="0" borderId="0" xfId="0" applyNumberFormat="1" applyFont="1" applyAlignment="1" applyProtection="1">
      <alignment vertical="top"/>
    </xf>
    <xf numFmtId="49" fontId="5" fillId="2" borderId="3" xfId="0" applyNumberFormat="1" applyFont="1" applyFill="1" applyBorder="1" applyAlignment="1" applyProtection="1">
      <alignment vertical="top" wrapText="1"/>
    </xf>
    <xf numFmtId="0" fontId="6" fillId="0" borderId="5" xfId="0" applyFont="1" applyBorder="1" applyAlignment="1" applyProtection="1">
      <alignment vertical="top"/>
    </xf>
    <xf numFmtId="0" fontId="6" fillId="0" borderId="3" xfId="0" applyFont="1" applyBorder="1" applyAlignment="1" applyProtection="1">
      <alignment vertical="top"/>
    </xf>
    <xf numFmtId="0" fontId="7" fillId="0" borderId="3" xfId="0" applyFont="1" applyBorder="1" applyAlignment="1" applyProtection="1">
      <alignment horizontal="left" vertical="center" wrapText="1"/>
    </xf>
    <xf numFmtId="3" fontId="6" fillId="0" borderId="3" xfId="0" applyNumberFormat="1" applyFont="1" applyBorder="1" applyAlignment="1" applyProtection="1">
      <alignment vertical="top"/>
    </xf>
    <xf numFmtId="0" fontId="0" fillId="0" borderId="5" xfId="0" applyBorder="1" applyProtection="1"/>
    <xf numFmtId="0" fontId="0" fillId="0" borderId="3" xfId="0" applyBorder="1" applyProtection="1"/>
    <xf numFmtId="49" fontId="2" fillId="0" borderId="0" xfId="0" applyNumberFormat="1" applyFont="1" applyAlignment="1" applyProtection="1">
      <alignment vertical="center"/>
    </xf>
    <xf numFmtId="49" fontId="4" fillId="0" borderId="3" xfId="0" applyNumberFormat="1" applyFont="1" applyBorder="1" applyAlignment="1" applyProtection="1">
      <alignment vertical="top" wrapText="1"/>
    </xf>
    <xf numFmtId="0" fontId="6" fillId="0" borderId="7" xfId="0" applyFont="1" applyBorder="1" applyAlignment="1" applyProtection="1">
      <alignment vertical="top"/>
    </xf>
    <xf numFmtId="49" fontId="5" fillId="0" borderId="3" xfId="0" applyNumberFormat="1" applyFont="1" applyBorder="1" applyAlignment="1" applyProtection="1">
      <alignment vertical="top" wrapText="1"/>
    </xf>
    <xf numFmtId="0" fontId="6" fillId="0" borderId="5" xfId="0" applyFont="1" applyFill="1" applyBorder="1" applyAlignment="1" applyProtection="1">
      <alignment vertical="top"/>
    </xf>
    <xf numFmtId="0" fontId="6" fillId="0" borderId="3" xfId="0" applyFont="1" applyFill="1" applyBorder="1" applyAlignment="1" applyProtection="1">
      <alignment vertical="top"/>
    </xf>
    <xf numFmtId="49" fontId="5"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0" fontId="5" fillId="0" borderId="0" xfId="0" applyFont="1" applyBorder="1" applyAlignment="1" applyProtection="1">
      <alignment vertical="top"/>
    </xf>
    <xf numFmtId="0" fontId="0" fillId="0" borderId="0" xfId="0" applyAlignment="1" applyProtection="1">
      <alignment vertical="top"/>
    </xf>
    <xf numFmtId="0" fontId="15"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0" borderId="0" xfId="0" applyAlignment="1" applyProtection="1">
      <alignment horizontal="left" vertical="top"/>
    </xf>
    <xf numFmtId="0" fontId="18"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4" fillId="0" borderId="0" xfId="0" applyFont="1" applyAlignment="1" applyProtection="1"/>
    <xf numFmtId="0" fontId="1" fillId="0" borderId="0" xfId="0" applyFont="1" applyAlignment="1" applyProtection="1">
      <alignment vertical="top"/>
    </xf>
    <xf numFmtId="0" fontId="0" fillId="0" borderId="0" xfId="0" applyAlignment="1" applyProtection="1">
      <alignment horizontal="right"/>
    </xf>
    <xf numFmtId="0" fontId="12" fillId="0" borderId="0" xfId="0" applyFont="1" applyAlignment="1" applyProtection="1">
      <alignment horizontal="right" vertical="top"/>
    </xf>
    <xf numFmtId="0" fontId="12" fillId="0" borderId="0" xfId="0" applyFont="1" applyAlignment="1" applyProtection="1">
      <alignment vertical="top"/>
    </xf>
    <xf numFmtId="49" fontId="5" fillId="0" borderId="0" xfId="0" applyNumberFormat="1" applyFont="1" applyAlignment="1" applyProtection="1">
      <alignment horizontal="right" vertical="top" wrapText="1"/>
    </xf>
    <xf numFmtId="4" fontId="0" fillId="0" borderId="0" xfId="0" applyNumberFormat="1" applyProtection="1"/>
    <xf numFmtId="0" fontId="1" fillId="0" borderId="0" xfId="0" applyFont="1" applyAlignment="1" applyProtection="1">
      <alignment horizontal="center" vertical="top"/>
    </xf>
    <xf numFmtId="0" fontId="0" fillId="0" borderId="0" xfId="0" applyAlignment="1" applyProtection="1">
      <alignment horizontal="center" vertical="top"/>
    </xf>
    <xf numFmtId="0" fontId="21" fillId="0" borderId="0" xfId="0" applyFont="1" applyProtection="1"/>
    <xf numFmtId="0" fontId="7" fillId="0" borderId="10" xfId="0" applyFont="1" applyBorder="1" applyAlignment="1" applyProtection="1">
      <alignment horizontal="left" vertical="center" wrapText="1"/>
    </xf>
    <xf numFmtId="4" fontId="0" fillId="0" borderId="0" xfId="0" applyNumberFormat="1" applyBorder="1" applyProtection="1"/>
    <xf numFmtId="4" fontId="3" fillId="0" borderId="0" xfId="0" applyNumberFormat="1" applyFont="1" applyAlignment="1" applyProtection="1">
      <alignment vertical="top"/>
    </xf>
    <xf numFmtId="4" fontId="4" fillId="0" borderId="5" xfId="0" applyNumberFormat="1" applyFont="1" applyBorder="1" applyAlignment="1" applyProtection="1">
      <alignment vertical="top" wrapText="1"/>
    </xf>
    <xf numFmtId="4" fontId="5" fillId="4" borderId="3" xfId="0" applyNumberFormat="1" applyFont="1" applyFill="1" applyBorder="1" applyAlignment="1" applyProtection="1">
      <alignment vertical="top" wrapText="1"/>
    </xf>
    <xf numFmtId="4" fontId="6" fillId="0" borderId="3" xfId="0" applyNumberFormat="1" applyFont="1" applyBorder="1" applyAlignment="1" applyProtection="1">
      <alignment vertical="top" wrapText="1"/>
    </xf>
    <xf numFmtId="4" fontId="5" fillId="0" borderId="0" xfId="0" applyNumberFormat="1" applyFont="1" applyAlignment="1" applyProtection="1">
      <alignment vertical="top" wrapText="1"/>
    </xf>
    <xf numFmtId="4" fontId="5" fillId="2" borderId="3" xfId="0" applyNumberFormat="1" applyFont="1" applyFill="1" applyBorder="1" applyAlignment="1" applyProtection="1">
      <alignment vertical="top" wrapText="1"/>
    </xf>
    <xf numFmtId="4" fontId="5" fillId="0" borderId="0" xfId="0" applyNumberFormat="1" applyFont="1" applyAlignment="1" applyProtection="1">
      <alignment horizontal="right" vertical="top" wrapText="1"/>
    </xf>
    <xf numFmtId="4" fontId="7" fillId="0" borderId="3" xfId="0" applyNumberFormat="1" applyFont="1" applyBorder="1" applyAlignment="1" applyProtection="1">
      <alignment horizontal="left" vertical="center" wrapText="1"/>
    </xf>
    <xf numFmtId="4" fontId="7" fillId="0" borderId="10" xfId="0" applyNumberFormat="1" applyFont="1" applyBorder="1" applyAlignment="1" applyProtection="1">
      <alignment horizontal="left" vertical="center" wrapText="1"/>
    </xf>
    <xf numFmtId="4" fontId="12" fillId="0" borderId="0" xfId="0" applyNumberFormat="1" applyFont="1" applyBorder="1" applyProtection="1"/>
    <xf numFmtId="0" fontId="0" fillId="0" borderId="0" xfId="0" applyFill="1" applyAlignment="1" applyProtection="1">
      <alignment vertical="top"/>
    </xf>
    <xf numFmtId="0" fontId="1" fillId="0" borderId="0" xfId="0" applyFont="1" applyFill="1" applyBorder="1" applyAlignment="1" applyProtection="1">
      <alignment horizontal="center" vertical="top"/>
    </xf>
    <xf numFmtId="0" fontId="0" fillId="0" borderId="0" xfId="0" applyAlignment="1" applyProtection="1">
      <alignment horizontal="center" vertical="center" wrapText="1"/>
    </xf>
    <xf numFmtId="4" fontId="0" fillId="5" borderId="4" xfId="0" applyNumberFormat="1" applyFill="1" applyBorder="1" applyAlignment="1" applyProtection="1">
      <alignment vertical="center"/>
    </xf>
    <xf numFmtId="0" fontId="0" fillId="0" borderId="0" xfId="0" applyAlignment="1" applyProtection="1">
      <alignment vertical="center"/>
    </xf>
    <xf numFmtId="0" fontId="0" fillId="0" borderId="0" xfId="0" applyAlignment="1" applyProtection="1">
      <alignment horizontal="center"/>
    </xf>
    <xf numFmtId="0" fontId="1" fillId="0" borderId="0" xfId="0" applyFont="1" applyAlignment="1" applyProtection="1">
      <alignment horizontal="center" vertical="center" wrapText="1"/>
    </xf>
    <xf numFmtId="165" fontId="0" fillId="0" borderId="0" xfId="0" applyNumberFormat="1" applyAlignment="1" applyProtection="1">
      <alignment horizontal="center" vertical="center"/>
    </xf>
    <xf numFmtId="4" fontId="1" fillId="5" borderId="7" xfId="0" applyNumberFormat="1" applyFont="1" applyFill="1" applyBorder="1" applyProtection="1">
      <protection locked="0"/>
    </xf>
    <xf numFmtId="49" fontId="5" fillId="0" borderId="3" xfId="0" applyNumberFormat="1" applyFont="1" applyBorder="1" applyAlignment="1" applyProtection="1">
      <alignment horizontal="right" vertical="top" wrapText="1"/>
    </xf>
    <xf numFmtId="0" fontId="24" fillId="0" borderId="9" xfId="0" applyFont="1" applyFill="1" applyBorder="1" applyAlignment="1" applyProtection="1">
      <alignment vertical="top"/>
    </xf>
    <xf numFmtId="4" fontId="5" fillId="0" borderId="3" xfId="0" applyNumberFormat="1" applyFont="1" applyBorder="1" applyAlignment="1" applyProtection="1">
      <alignment horizontal="right" vertical="top" wrapText="1"/>
    </xf>
    <xf numFmtId="49" fontId="25" fillId="0" borderId="0" xfId="0" applyNumberFormat="1" applyFont="1" applyProtection="1"/>
    <xf numFmtId="49" fontId="26" fillId="0" borderId="0" xfId="0" applyNumberFormat="1" applyFont="1" applyAlignment="1" applyProtection="1">
      <alignment vertical="top"/>
    </xf>
    <xf numFmtId="0" fontId="24" fillId="0" borderId="9" xfId="0" applyFont="1" applyBorder="1" applyAlignment="1" applyProtection="1">
      <alignment vertical="top"/>
    </xf>
    <xf numFmtId="0" fontId="0" fillId="0" borderId="0" xfId="0" applyBorder="1" applyAlignment="1" applyProtection="1">
      <alignment horizontal="left"/>
    </xf>
    <xf numFmtId="4" fontId="22" fillId="3" borderId="7" xfId="0" applyNumberFormat="1" applyFont="1" applyFill="1" applyBorder="1" applyAlignment="1" applyProtection="1">
      <alignment vertical="top"/>
      <protection locked="0"/>
    </xf>
    <xf numFmtId="0" fontId="1" fillId="5" borderId="7" xfId="0" applyFont="1" applyFill="1" applyBorder="1" applyAlignment="1" applyProtection="1">
      <alignment horizontal="center" vertical="top"/>
      <protection locked="0"/>
    </xf>
    <xf numFmtId="0" fontId="0" fillId="0" borderId="0" xfId="0" applyAlignment="1" applyProtection="1">
      <alignment horizontal="center" vertical="center"/>
    </xf>
    <xf numFmtId="0" fontId="27" fillId="0" borderId="0" xfId="0" applyFont="1" applyProtection="1"/>
    <xf numFmtId="0" fontId="27" fillId="0" borderId="0" xfId="0" applyFont="1" applyBorder="1" applyProtection="1"/>
    <xf numFmtId="0" fontId="28" fillId="0" borderId="0" xfId="0" applyFont="1" applyAlignment="1" applyProtection="1">
      <alignment vertical="top"/>
    </xf>
    <xf numFmtId="49" fontId="30" fillId="0" borderId="5" xfId="0" applyNumberFormat="1" applyFont="1" applyBorder="1" applyAlignment="1" applyProtection="1">
      <alignment horizontal="right" vertical="top"/>
    </xf>
    <xf numFmtId="49" fontId="30" fillId="0" borderId="7" xfId="0" applyNumberFormat="1" applyFont="1" applyBorder="1" applyAlignment="1" applyProtection="1">
      <alignment horizontal="right" vertical="top"/>
    </xf>
    <xf numFmtId="49" fontId="30" fillId="0" borderId="7" xfId="0" applyNumberFormat="1" applyFont="1" applyBorder="1" applyAlignment="1" applyProtection="1">
      <alignment horizontal="center" vertical="top"/>
    </xf>
    <xf numFmtId="4" fontId="31" fillId="4" borderId="5" xfId="0" applyNumberFormat="1" applyFont="1" applyFill="1" applyBorder="1" applyAlignment="1" applyProtection="1">
      <alignment vertical="top"/>
    </xf>
    <xf numFmtId="4" fontId="31" fillId="4" borderId="7" xfId="0" applyNumberFormat="1" applyFont="1" applyFill="1" applyBorder="1" applyAlignment="1" applyProtection="1">
      <alignment vertical="top"/>
    </xf>
    <xf numFmtId="4" fontId="32" fillId="5" borderId="5" xfId="0" applyNumberFormat="1" applyFont="1" applyFill="1" applyBorder="1" applyAlignment="1" applyProtection="1">
      <alignment vertical="top"/>
      <protection locked="0"/>
    </xf>
    <xf numFmtId="4" fontId="32" fillId="3" borderId="7" xfId="0" applyNumberFormat="1" applyFont="1" applyFill="1" applyBorder="1" applyAlignment="1" applyProtection="1">
      <alignment vertical="top"/>
    </xf>
    <xf numFmtId="4" fontId="32" fillId="6" borderId="7" xfId="0" applyNumberFormat="1" applyFont="1" applyFill="1" applyBorder="1" applyAlignment="1" applyProtection="1">
      <alignment vertical="top"/>
    </xf>
    <xf numFmtId="4" fontId="31" fillId="0" borderId="0" xfId="0" applyNumberFormat="1" applyFont="1" applyFill="1" applyAlignment="1" applyProtection="1">
      <alignment vertical="top"/>
    </xf>
    <xf numFmtId="4" fontId="31" fillId="3" borderId="9" xfId="0" applyNumberFormat="1" applyFont="1" applyFill="1" applyBorder="1" applyAlignment="1" applyProtection="1">
      <alignment vertical="top"/>
    </xf>
    <xf numFmtId="4" fontId="31" fillId="6" borderId="9" xfId="0" applyNumberFormat="1" applyFont="1" applyFill="1" applyBorder="1" applyAlignment="1" applyProtection="1">
      <alignment vertical="top"/>
    </xf>
    <xf numFmtId="4" fontId="31" fillId="0" borderId="3" xfId="0" applyNumberFormat="1" applyFont="1" applyFill="1" applyBorder="1" applyAlignment="1" applyProtection="1">
      <alignment vertical="top"/>
    </xf>
    <xf numFmtId="4" fontId="31" fillId="0" borderId="7" xfId="0" applyNumberFormat="1" applyFont="1" applyFill="1" applyBorder="1" applyAlignment="1" applyProtection="1">
      <alignment vertical="top"/>
    </xf>
    <xf numFmtId="4" fontId="31" fillId="0" borderId="12" xfId="0" applyNumberFormat="1" applyFont="1" applyFill="1" applyBorder="1" applyAlignment="1" applyProtection="1">
      <alignment vertical="top"/>
    </xf>
    <xf numFmtId="4" fontId="31" fillId="0" borderId="10" xfId="0" applyNumberFormat="1" applyFont="1" applyFill="1" applyBorder="1" applyAlignment="1" applyProtection="1">
      <alignment vertical="top"/>
    </xf>
    <xf numFmtId="4" fontId="31" fillId="6" borderId="8" xfId="0" applyNumberFormat="1" applyFont="1" applyFill="1" applyBorder="1" applyAlignment="1" applyProtection="1">
      <alignment vertical="top"/>
    </xf>
    <xf numFmtId="4" fontId="31" fillId="3" borderId="7" xfId="0" applyNumberFormat="1" applyFont="1" applyFill="1" applyBorder="1" applyAlignment="1" applyProtection="1">
      <alignment vertical="top"/>
    </xf>
    <xf numFmtId="4" fontId="31" fillId="0" borderId="0" xfId="0" applyNumberFormat="1" applyFont="1" applyFill="1" applyBorder="1" applyAlignment="1" applyProtection="1">
      <alignment vertical="top"/>
    </xf>
    <xf numFmtId="4" fontId="31" fillId="6" borderId="7" xfId="0" applyNumberFormat="1" applyFont="1" applyFill="1" applyBorder="1" applyAlignment="1" applyProtection="1">
      <alignment vertical="top"/>
    </xf>
    <xf numFmtId="0" fontId="27" fillId="0" borderId="3" xfId="0" applyFont="1" applyBorder="1" applyProtection="1"/>
    <xf numFmtId="4" fontId="31" fillId="0" borderId="13" xfId="0" applyNumberFormat="1" applyFont="1" applyFill="1" applyBorder="1" applyAlignment="1" applyProtection="1">
      <alignment vertical="top"/>
    </xf>
    <xf numFmtId="4" fontId="31" fillId="0" borderId="14" xfId="0" applyNumberFormat="1" applyFont="1" applyFill="1" applyBorder="1" applyAlignment="1" applyProtection="1">
      <alignment vertical="top"/>
    </xf>
    <xf numFmtId="0" fontId="29" fillId="0" borderId="0" xfId="0" applyFont="1" applyProtection="1"/>
    <xf numFmtId="4" fontId="33" fillId="5" borderId="7" xfId="0" applyNumberFormat="1" applyFont="1" applyFill="1" applyBorder="1" applyProtection="1"/>
    <xf numFmtId="4" fontId="33" fillId="6" borderId="7" xfId="0" applyNumberFormat="1" applyFont="1" applyFill="1" applyBorder="1" applyProtection="1"/>
    <xf numFmtId="0" fontId="27" fillId="0" borderId="0" xfId="0" applyFont="1" applyBorder="1" applyAlignment="1" applyProtection="1">
      <alignment horizontal="left"/>
    </xf>
    <xf numFmtId="10" fontId="34" fillId="5" borderId="15" xfId="0" applyNumberFormat="1" applyFont="1" applyFill="1" applyBorder="1" applyAlignment="1" applyProtection="1">
      <alignment horizontal="right" vertical="center"/>
    </xf>
    <xf numFmtId="2" fontId="34" fillId="5" borderId="13" xfId="0" applyNumberFormat="1" applyFont="1" applyFill="1" applyBorder="1" applyAlignment="1" applyProtection="1">
      <alignment horizontal="right" vertical="center" indent="4"/>
      <protection locked="0"/>
    </xf>
    <xf numFmtId="2" fontId="34" fillId="5" borderId="11" xfId="0" applyNumberFormat="1" applyFont="1" applyFill="1" applyBorder="1" applyAlignment="1" applyProtection="1">
      <alignment horizontal="right" vertical="center" indent="4"/>
      <protection locked="0"/>
    </xf>
    <xf numFmtId="4" fontId="32" fillId="6" borderId="5" xfId="0" applyNumberFormat="1" applyFont="1" applyFill="1" applyBorder="1" applyAlignment="1" applyProtection="1">
      <alignment horizontal="right" vertical="top"/>
    </xf>
    <xf numFmtId="0" fontId="23" fillId="0" borderId="0" xfId="0" applyFont="1" applyAlignment="1" applyProtection="1">
      <alignment horizontal="center" vertical="center" wrapText="1"/>
    </xf>
    <xf numFmtId="0" fontId="1" fillId="0" borderId="0" xfId="0" applyFont="1" applyAlignment="1" applyProtection="1">
      <alignment horizontal="center" vertical="center"/>
    </xf>
    <xf numFmtId="0" fontId="15" fillId="0" borderId="0" xfId="0" applyFont="1" applyAlignment="1" applyProtection="1">
      <alignment horizontal="center" vertical="center" wrapText="1"/>
    </xf>
    <xf numFmtId="4" fontId="32" fillId="7" borderId="5" xfId="0" applyNumberFormat="1" applyFont="1" applyFill="1" applyBorder="1" applyAlignment="1" applyProtection="1">
      <alignment horizontal="right" vertical="top"/>
    </xf>
    <xf numFmtId="4" fontId="0" fillId="7" borderId="7" xfId="0" applyNumberFormat="1" applyFill="1" applyBorder="1" applyAlignment="1" applyProtection="1">
      <alignment horizontal="right" vertical="center" wrapText="1"/>
    </xf>
    <xf numFmtId="4" fontId="0" fillId="7" borderId="7" xfId="0" applyNumberFormat="1" applyFill="1" applyBorder="1" applyAlignment="1" applyProtection="1">
      <alignment vertical="center"/>
    </xf>
    <xf numFmtId="0" fontId="14" fillId="0" borderId="0" xfId="0" applyFont="1"/>
    <xf numFmtId="0" fontId="35" fillId="0" borderId="0" xfId="0" applyFont="1" applyAlignment="1" applyProtection="1">
      <alignment horizontal="center" vertical="center" wrapText="1"/>
    </xf>
    <xf numFmtId="0" fontId="35" fillId="0" borderId="0" xfId="0" applyFont="1" applyAlignment="1" applyProtection="1">
      <alignment horizontal="center" vertical="center"/>
    </xf>
    <xf numFmtId="0" fontId="37" fillId="0" borderId="7" xfId="0" applyFont="1" applyBorder="1" applyAlignment="1">
      <alignment horizontal="center" vertical="center"/>
    </xf>
    <xf numFmtId="3" fontId="5" fillId="4" borderId="7" xfId="0" applyNumberFormat="1" applyFont="1" applyFill="1" applyBorder="1" applyAlignment="1" applyProtection="1">
      <alignment horizontal="center" vertical="center"/>
    </xf>
    <xf numFmtId="0" fontId="0" fillId="5"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14" fillId="0" borderId="0" xfId="0" applyFont="1" applyBorder="1" applyAlignment="1" applyProtection="1">
      <alignment horizontal="left" vertical="top"/>
    </xf>
    <xf numFmtId="166" fontId="39" fillId="0" borderId="7" xfId="0" applyNumberFormat="1" applyFont="1" applyBorder="1" applyAlignment="1" applyProtection="1">
      <alignment horizontal="right" vertical="top" wrapText="1"/>
    </xf>
    <xf numFmtId="164" fontId="40" fillId="0" borderId="7" xfId="0" applyNumberFormat="1" applyFont="1" applyBorder="1" applyAlignment="1" applyProtection="1">
      <alignment vertical="top"/>
    </xf>
    <xf numFmtId="4" fontId="40" fillId="3" borderId="7" xfId="0" applyNumberFormat="1" applyFont="1" applyFill="1" applyBorder="1" applyAlignment="1" applyProtection="1">
      <alignment vertical="top"/>
    </xf>
    <xf numFmtId="4" fontId="37" fillId="0" borderId="0" xfId="0" applyNumberFormat="1" applyFont="1" applyAlignment="1" applyProtection="1">
      <alignment horizontal="right" vertical="top" wrapText="1"/>
    </xf>
    <xf numFmtId="3" fontId="40" fillId="0" borderId="0" xfId="0" applyNumberFormat="1" applyFont="1" applyAlignment="1" applyProtection="1">
      <alignment vertical="top"/>
    </xf>
    <xf numFmtId="4" fontId="37" fillId="0" borderId="0" xfId="0" applyNumberFormat="1" applyFont="1" applyFill="1" applyAlignment="1" applyProtection="1">
      <alignment vertical="top"/>
    </xf>
    <xf numFmtId="4" fontId="37" fillId="3" borderId="9" xfId="0" applyNumberFormat="1" applyFont="1" applyFill="1" applyBorder="1" applyAlignment="1" applyProtection="1">
      <alignment vertical="top"/>
    </xf>
    <xf numFmtId="3" fontId="37" fillId="4" borderId="7" xfId="0" applyNumberFormat="1" applyFont="1" applyFill="1" applyBorder="1" applyAlignment="1" applyProtection="1">
      <alignment horizontal="center" vertical="center"/>
    </xf>
    <xf numFmtId="4" fontId="37" fillId="0" borderId="0" xfId="0" applyNumberFormat="1" applyFont="1" applyAlignment="1" applyProtection="1">
      <alignment vertical="top" wrapText="1"/>
    </xf>
    <xf numFmtId="4" fontId="37" fillId="3" borderId="8" xfId="0" applyNumberFormat="1" applyFont="1" applyFill="1" applyBorder="1" applyAlignment="1" applyProtection="1">
      <alignment vertical="top"/>
    </xf>
    <xf numFmtId="49" fontId="37" fillId="0" borderId="3" xfId="0" applyNumberFormat="1" applyFont="1" applyBorder="1" applyAlignment="1" applyProtection="1">
      <alignment horizontal="right" vertical="top" wrapText="1"/>
    </xf>
    <xf numFmtId="3" fontId="40" fillId="0" borderId="3" xfId="0" applyNumberFormat="1" applyFont="1" applyBorder="1" applyAlignment="1" applyProtection="1">
      <alignment vertical="top"/>
    </xf>
    <xf numFmtId="4" fontId="37" fillId="0" borderId="3" xfId="0" applyNumberFormat="1" applyFont="1" applyFill="1" applyBorder="1" applyAlignment="1" applyProtection="1">
      <alignment vertical="top"/>
    </xf>
    <xf numFmtId="4" fontId="37" fillId="3" borderId="7" xfId="0" applyNumberFormat="1" applyFont="1" applyFill="1" applyBorder="1" applyAlignment="1" applyProtection="1">
      <alignment vertical="top"/>
    </xf>
    <xf numFmtId="49" fontId="37" fillId="0" borderId="3" xfId="0" applyNumberFormat="1" applyFont="1" applyBorder="1" applyAlignment="1" applyProtection="1">
      <alignment vertical="top" wrapText="1"/>
    </xf>
    <xf numFmtId="0" fontId="0" fillId="5" borderId="0" xfId="0" applyFill="1" applyAlignment="1" applyProtection="1">
      <alignment horizontal="right" vertical="top"/>
      <protection locked="0"/>
    </xf>
    <xf numFmtId="0" fontId="0" fillId="0" borderId="0" xfId="0" applyFill="1" applyAlignment="1" applyProtection="1">
      <alignment shrinkToFit="1"/>
    </xf>
    <xf numFmtId="0" fontId="0" fillId="5" borderId="0" xfId="0" applyFill="1" applyAlignment="1" applyProtection="1">
      <alignment shrinkToFit="1"/>
      <protection locked="0"/>
    </xf>
    <xf numFmtId="0" fontId="8" fillId="0" borderId="0" xfId="0" applyFont="1" applyBorder="1" applyAlignment="1" applyProtection="1">
      <alignment vertical="top" wrapText="1"/>
    </xf>
    <xf numFmtId="49" fontId="6" fillId="0" borderId="5" xfId="0" applyNumberFormat="1" applyFont="1" applyBorder="1" applyAlignment="1" applyProtection="1">
      <alignment vertical="top" wrapText="1"/>
    </xf>
    <xf numFmtId="49" fontId="6" fillId="0" borderId="11" xfId="0" applyNumberFormat="1" applyFont="1" applyBorder="1" applyAlignment="1" applyProtection="1">
      <alignment vertical="top" wrapText="1"/>
    </xf>
    <xf numFmtId="49" fontId="34" fillId="0" borderId="5" xfId="0" applyNumberFormat="1" applyFont="1" applyBorder="1" applyAlignment="1" applyProtection="1">
      <alignment vertical="top" wrapText="1"/>
    </xf>
    <xf numFmtId="49" fontId="34" fillId="0" borderId="17" xfId="0" applyNumberFormat="1" applyFont="1" applyBorder="1" applyAlignment="1">
      <alignment vertical="top" wrapText="1"/>
    </xf>
    <xf numFmtId="0" fontId="0" fillId="5" borderId="4" xfId="0" applyFill="1" applyBorder="1" applyAlignment="1" applyProtection="1">
      <alignment horizontal="center" shrinkToFit="1"/>
      <protection locked="0"/>
    </xf>
    <xf numFmtId="0" fontId="0" fillId="0" borderId="0" xfId="0" applyAlignment="1" applyProtection="1">
      <alignment horizontal="left" vertical="top" wrapText="1"/>
    </xf>
    <xf numFmtId="0" fontId="27" fillId="0" borderId="0" xfId="0" applyFont="1" applyAlignment="1" applyProtection="1">
      <alignment horizontal="left" vertical="top" wrapText="1"/>
    </xf>
    <xf numFmtId="0" fontId="1" fillId="0" borderId="5" xfId="0" applyFont="1" applyBorder="1" applyAlignment="1" applyProtection="1">
      <alignment horizontal="center" vertical="center"/>
    </xf>
    <xf numFmtId="0" fontId="1" fillId="0" borderId="11" xfId="0" applyFont="1" applyBorder="1" applyAlignment="1" applyProtection="1">
      <alignment horizontal="center" vertical="center"/>
    </xf>
    <xf numFmtId="0" fontId="11" fillId="0" borderId="0" xfId="0" applyFont="1" applyAlignment="1" applyProtection="1">
      <alignment horizontal="center" vertical="top" wrapText="1"/>
    </xf>
    <xf numFmtId="0" fontId="17"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0" fillId="0" borderId="0" xfId="0" applyAlignment="1" applyProtection="1">
      <alignment horizontal="center" vertical="top"/>
    </xf>
    <xf numFmtId="0" fontId="1" fillId="0" borderId="0" xfId="0" applyFont="1" applyAlignment="1" applyProtection="1">
      <alignment horizontal="center" vertical="top"/>
    </xf>
    <xf numFmtId="0" fontId="0" fillId="5" borderId="0" xfId="0" applyFill="1" applyAlignment="1" applyProtection="1">
      <alignment horizontal="center" vertical="top" shrinkToFit="1"/>
      <protection locked="0"/>
    </xf>
    <xf numFmtId="0" fontId="0" fillId="5" borderId="0" xfId="0" applyFill="1" applyAlignment="1" applyProtection="1">
      <alignment horizontal="left" shrinkToFit="1"/>
      <protection locked="0"/>
    </xf>
    <xf numFmtId="0" fontId="23" fillId="0" borderId="0" xfId="0" applyFont="1" applyAlignment="1" applyProtection="1">
      <alignment horizontal="left" vertical="top" wrapText="1"/>
    </xf>
    <xf numFmtId="0" fontId="31" fillId="0" borderId="0" xfId="0" applyFont="1" applyBorder="1" applyAlignment="1" applyProtection="1">
      <alignment horizontal="left" vertical="top" wrapText="1"/>
    </xf>
    <xf numFmtId="0" fontId="43" fillId="0" borderId="0" xfId="0" applyFont="1" applyAlignment="1" applyProtection="1">
      <alignment horizontal="left" vertical="top" wrapText="1"/>
    </xf>
    <xf numFmtId="0" fontId="29" fillId="0" borderId="4" xfId="0" applyFont="1" applyBorder="1" applyAlignment="1" applyProtection="1">
      <alignment horizontal="center"/>
    </xf>
    <xf numFmtId="0" fontId="5" fillId="0" borderId="0"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0" fillId="0" borderId="6" xfId="0" applyFont="1" applyBorder="1" applyAlignment="1" applyProtection="1">
      <alignment horizontal="left" vertical="top" wrapText="1"/>
    </xf>
    <xf numFmtId="0" fontId="10" fillId="0" borderId="2" xfId="0" applyFont="1" applyBorder="1" applyAlignment="1" applyProtection="1">
      <alignment horizontal="left" vertical="top" wrapText="1"/>
    </xf>
    <xf numFmtId="0" fontId="10" fillId="0" borderId="1" xfId="0" applyFont="1" applyBorder="1" applyAlignment="1" applyProtection="1">
      <alignment horizontal="left" vertical="top" wrapText="1"/>
    </xf>
    <xf numFmtId="0" fontId="11" fillId="0" borderId="0" xfId="0" applyFont="1" applyBorder="1" applyAlignment="1" applyProtection="1">
      <alignment horizontal="center" vertical="center" wrapText="1"/>
    </xf>
    <xf numFmtId="0" fontId="0" fillId="5" borderId="4" xfId="0" applyFill="1" applyBorder="1" applyAlignment="1" applyProtection="1">
      <alignment horizontal="center" vertical="top"/>
      <protection locked="0"/>
    </xf>
    <xf numFmtId="49" fontId="4" fillId="0" borderId="5" xfId="0" applyNumberFormat="1" applyFont="1" applyBorder="1" applyAlignment="1" applyProtection="1">
      <alignment horizontal="left" vertical="center"/>
    </xf>
    <xf numFmtId="49" fontId="4" fillId="0" borderId="3" xfId="0" applyNumberFormat="1" applyFont="1" applyBorder="1" applyAlignment="1" applyProtection="1">
      <alignment horizontal="left" vertical="center"/>
    </xf>
    <xf numFmtId="49" fontId="4" fillId="0" borderId="11" xfId="0" applyNumberFormat="1" applyFont="1" applyBorder="1" applyAlignment="1" applyProtection="1">
      <alignment horizontal="left" vertical="center"/>
    </xf>
    <xf numFmtId="0" fontId="11" fillId="0" borderId="16" xfId="0" applyFont="1" applyBorder="1" applyAlignment="1" applyProtection="1">
      <alignment horizontal="center" vertical="center" wrapText="1"/>
    </xf>
    <xf numFmtId="0" fontId="44" fillId="0" borderId="0" xfId="0" applyFont="1" applyProtection="1"/>
    <xf numFmtId="0" fontId="24" fillId="0" borderId="0" xfId="0" applyFont="1" applyProtection="1"/>
    <xf numFmtId="0" fontId="1" fillId="0" borderId="0" xfId="0" applyFont="1"/>
    <xf numFmtId="0" fontId="37" fillId="0" borderId="7" xfId="0" applyFont="1" applyBorder="1" applyAlignment="1" applyProtection="1">
      <alignment horizontal="center" vertical="center"/>
    </xf>
    <xf numFmtId="4" fontId="40" fillId="5" borderId="5" xfId="0" applyNumberFormat="1" applyFont="1" applyFill="1" applyBorder="1" applyAlignment="1" applyProtection="1">
      <alignment vertical="top"/>
    </xf>
    <xf numFmtId="10" fontId="24" fillId="0" borderId="0" xfId="1" applyNumberFormat="1" applyFont="1" applyProtection="1"/>
    <xf numFmtId="2" fontId="0" fillId="7" borderId="5" xfId="0" applyNumberFormat="1" applyFill="1" applyBorder="1" applyAlignment="1" applyProtection="1">
      <alignment horizontal="center" vertical="center"/>
      <protection locked="0"/>
    </xf>
  </cellXfs>
  <cellStyles count="2">
    <cellStyle name="Normal" xfId="0" builtinId="0"/>
    <cellStyle name="Porcentaje" xfId="1" builtinId="5"/>
  </cellStyles>
  <dxfs count="0"/>
  <tableStyles count="0" defaultTableStyle="TableStyleMedium2" defaultPivotStyle="PivotStyleLight16"/>
  <colors>
    <mruColors>
      <color rgb="FFFFFFCC"/>
      <color rgb="FFDDEBF7"/>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D88FB7B6-619B-487E-B0D6-4CC4CDF0B97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143000"/>
          <a:ext cx="17430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33C51-D232-4444-B9EF-E63E71D8A45B}">
  <sheetPr>
    <pageSetUpPr fitToPage="1"/>
  </sheetPr>
  <dimension ref="A1:L60"/>
  <sheetViews>
    <sheetView tabSelected="1" workbookViewId="0">
      <pane ySplit="7" topLeftCell="A8" activePane="bottomLeft" state="frozen"/>
      <selection pane="bottomLeft" activeCell="B12" sqref="B12:E12"/>
    </sheetView>
  </sheetViews>
  <sheetFormatPr baseColWidth="10" defaultRowHeight="15" x14ac:dyDescent="0.25"/>
  <cols>
    <col min="1" max="1" width="8.28515625" style="4" customWidth="1"/>
    <col min="2" max="2" width="13.5703125" style="4" customWidth="1"/>
    <col min="3" max="3" width="24.7109375" style="4" customWidth="1"/>
    <col min="4" max="4" width="5.7109375" style="4" customWidth="1"/>
    <col min="5" max="5" width="11.42578125" style="4"/>
    <col min="6" max="6" width="5.7109375" style="4" customWidth="1"/>
    <col min="7" max="7" width="11.42578125" style="4"/>
    <col min="8" max="9" width="13.7109375" style="4" customWidth="1"/>
    <col min="10" max="10" width="1.7109375" style="4" customWidth="1"/>
    <col min="11" max="16384" width="11.42578125" style="4"/>
  </cols>
  <sheetData>
    <row r="1" spans="1:9" s="36" customFormat="1" ht="92.25" customHeight="1" x14ac:dyDescent="0.25">
      <c r="A1" s="162" t="s">
        <v>187</v>
      </c>
      <c r="B1" s="162"/>
      <c r="C1" s="162"/>
      <c r="D1" s="162"/>
      <c r="E1" s="162"/>
      <c r="F1" s="162"/>
      <c r="G1" s="162"/>
      <c r="H1" s="162"/>
      <c r="I1" s="162"/>
    </row>
    <row r="5" spans="1:9" x14ac:dyDescent="0.25">
      <c r="D5" s="37"/>
      <c r="E5" s="37"/>
      <c r="F5" s="5"/>
      <c r="G5" s="5"/>
      <c r="H5" s="5"/>
      <c r="I5" s="38" t="s">
        <v>141</v>
      </c>
    </row>
    <row r="6" spans="1:9" x14ac:dyDescent="0.25">
      <c r="D6" s="37"/>
      <c r="E6" s="37"/>
      <c r="F6" s="5"/>
      <c r="G6" s="5"/>
      <c r="H6" s="5"/>
      <c r="I6" s="39" t="s">
        <v>140</v>
      </c>
    </row>
    <row r="7" spans="1:9" x14ac:dyDescent="0.25">
      <c r="D7" s="37"/>
      <c r="E7" s="37"/>
      <c r="F7" s="5"/>
      <c r="G7" s="5"/>
      <c r="H7" s="5"/>
    </row>
    <row r="8" spans="1:9" ht="24.95" customHeight="1" x14ac:dyDescent="0.25"/>
    <row r="9" spans="1:9" ht="18.75" x14ac:dyDescent="0.3">
      <c r="A9" s="163" t="s">
        <v>129</v>
      </c>
      <c r="B9" s="163"/>
      <c r="C9" s="163"/>
      <c r="D9" s="163"/>
      <c r="E9" s="163"/>
      <c r="F9" s="163"/>
      <c r="G9" s="163"/>
      <c r="H9" s="163"/>
      <c r="I9" s="163"/>
    </row>
    <row r="10" spans="1:9" ht="15" customHeight="1" x14ac:dyDescent="0.25"/>
    <row r="11" spans="1:9" ht="15" customHeight="1" x14ac:dyDescent="0.25"/>
    <row r="12" spans="1:9" x14ac:dyDescent="0.25">
      <c r="A12" s="36" t="s">
        <v>130</v>
      </c>
      <c r="B12" s="164"/>
      <c r="C12" s="164"/>
      <c r="D12" s="164"/>
      <c r="E12" s="164"/>
      <c r="F12" s="36" t="s">
        <v>131</v>
      </c>
      <c r="G12" s="36"/>
      <c r="I12" s="131"/>
    </row>
    <row r="13" spans="1:9" x14ac:dyDescent="0.25">
      <c r="A13" s="165" t="s">
        <v>132</v>
      </c>
      <c r="B13" s="165"/>
      <c r="C13" s="165"/>
      <c r="D13" s="165"/>
      <c r="E13" s="165"/>
      <c r="F13" s="165"/>
      <c r="G13" s="165"/>
      <c r="H13" s="165"/>
      <c r="I13" s="40"/>
    </row>
    <row r="14" spans="1:9" x14ac:dyDescent="0.25">
      <c r="A14" s="132"/>
      <c r="B14" s="132"/>
      <c r="C14" s="132"/>
      <c r="D14" s="132"/>
      <c r="E14" s="132"/>
      <c r="F14" s="132"/>
      <c r="G14" s="132"/>
      <c r="H14" s="132"/>
      <c r="I14" s="40"/>
    </row>
    <row r="15" spans="1:9" x14ac:dyDescent="0.25">
      <c r="A15" s="36" t="s">
        <v>194</v>
      </c>
      <c r="B15" s="36"/>
      <c r="C15" s="149"/>
      <c r="D15" s="166" t="s">
        <v>193</v>
      </c>
      <c r="E15" s="166"/>
      <c r="F15" s="168"/>
      <c r="G15" s="168"/>
      <c r="H15" s="168"/>
      <c r="I15" s="168"/>
    </row>
    <row r="16" spans="1:9" x14ac:dyDescent="0.25">
      <c r="B16" s="41"/>
      <c r="C16" s="41" t="s">
        <v>195</v>
      </c>
      <c r="D16" s="41"/>
      <c r="E16" s="41"/>
      <c r="F16" s="41" t="s">
        <v>133</v>
      </c>
      <c r="G16" s="41"/>
      <c r="H16" s="41"/>
      <c r="I16" s="36"/>
    </row>
    <row r="17" spans="1:9" x14ac:dyDescent="0.25">
      <c r="B17" s="41"/>
      <c r="C17" s="41"/>
      <c r="D17" s="41"/>
      <c r="E17" s="41"/>
      <c r="F17" s="41"/>
      <c r="G17" s="41"/>
      <c r="H17" s="41"/>
      <c r="I17" s="36"/>
    </row>
    <row r="18" spans="1:9" x14ac:dyDescent="0.25">
      <c r="A18" s="36" t="s">
        <v>134</v>
      </c>
      <c r="B18" s="131"/>
      <c r="C18" s="166" t="s">
        <v>135</v>
      </c>
      <c r="D18" s="166"/>
      <c r="E18" s="169"/>
      <c r="F18" s="169"/>
      <c r="G18" s="169"/>
      <c r="H18" s="150" t="s">
        <v>196</v>
      </c>
      <c r="I18" s="151"/>
    </row>
    <row r="19" spans="1:9" s="42" customFormat="1" x14ac:dyDescent="0.25">
      <c r="B19" s="43"/>
      <c r="C19" s="44"/>
      <c r="D19" s="44"/>
      <c r="E19" s="45"/>
      <c r="F19" s="45"/>
      <c r="G19" s="45"/>
      <c r="H19" s="45"/>
      <c r="I19" s="45"/>
    </row>
    <row r="20" spans="1:9" s="42" customFormat="1" x14ac:dyDescent="0.25">
      <c r="B20" s="43"/>
      <c r="C20" s="44"/>
      <c r="D20" s="44"/>
      <c r="E20" s="45"/>
      <c r="F20" s="45"/>
      <c r="G20" s="45"/>
      <c r="H20" s="45"/>
      <c r="I20" s="45"/>
    </row>
    <row r="21" spans="1:9" s="42" customFormat="1" x14ac:dyDescent="0.25">
      <c r="A21" s="68" t="s">
        <v>197</v>
      </c>
      <c r="B21" s="43"/>
      <c r="C21" s="168"/>
      <c r="D21" s="168"/>
      <c r="E21" s="168"/>
      <c r="F21" s="168"/>
      <c r="G21" s="168"/>
      <c r="H21" s="45" t="s">
        <v>198</v>
      </c>
      <c r="I21" s="151"/>
    </row>
    <row r="22" spans="1:9" s="42" customFormat="1" x14ac:dyDescent="0.25">
      <c r="A22" s="68"/>
      <c r="B22" s="43"/>
      <c r="C22" s="44"/>
      <c r="D22" s="44"/>
      <c r="E22" s="44"/>
      <c r="F22" s="44"/>
      <c r="G22" s="44"/>
      <c r="H22" s="45"/>
      <c r="I22" s="150"/>
    </row>
    <row r="23" spans="1:9" x14ac:dyDescent="0.25">
      <c r="A23" s="36" t="s">
        <v>136</v>
      </c>
      <c r="B23" s="36"/>
      <c r="C23" s="36"/>
      <c r="D23" s="36"/>
      <c r="E23" s="36"/>
      <c r="F23" s="36"/>
      <c r="G23" s="36"/>
      <c r="H23" s="36"/>
      <c r="I23" s="36"/>
    </row>
    <row r="24" spans="1:9" ht="15" customHeight="1" x14ac:dyDescent="0.25">
      <c r="A24" s="36"/>
      <c r="B24" s="36"/>
      <c r="C24" s="36"/>
      <c r="D24" s="36"/>
      <c r="E24" s="36"/>
      <c r="F24" s="36"/>
      <c r="G24" s="36"/>
      <c r="H24" s="36"/>
      <c r="I24" s="36"/>
    </row>
    <row r="25" spans="1:9" ht="56.25" customHeight="1" x14ac:dyDescent="0.25">
      <c r="A25" s="158" t="s">
        <v>137</v>
      </c>
      <c r="B25" s="158"/>
      <c r="C25" s="158"/>
      <c r="D25" s="158"/>
      <c r="E25" s="158"/>
      <c r="F25" s="158"/>
      <c r="G25" s="158"/>
      <c r="H25" s="158"/>
      <c r="I25" s="36"/>
    </row>
    <row r="26" spans="1:9" ht="15" customHeight="1" x14ac:dyDescent="0.25">
      <c r="A26" s="36"/>
      <c r="B26" s="36"/>
      <c r="C26" s="36"/>
      <c r="D26" s="36"/>
      <c r="E26" s="36"/>
      <c r="F26" s="36"/>
      <c r="G26" s="36"/>
      <c r="H26" s="36"/>
      <c r="I26" s="36"/>
    </row>
    <row r="27" spans="1:9" ht="15" customHeight="1" x14ac:dyDescent="0.25">
      <c r="A27" s="36" t="s">
        <v>146</v>
      </c>
      <c r="B27" s="36"/>
      <c r="C27" s="36"/>
      <c r="D27" s="36"/>
      <c r="E27" s="36"/>
      <c r="F27" s="36"/>
      <c r="G27" s="36"/>
      <c r="H27" s="36"/>
    </row>
    <row r="28" spans="1:9" ht="15" customHeight="1" x14ac:dyDescent="0.25">
      <c r="A28" s="36"/>
      <c r="B28" s="36"/>
      <c r="C28" s="36"/>
      <c r="D28" s="36"/>
      <c r="E28" s="36"/>
      <c r="F28" s="36"/>
      <c r="G28" s="36"/>
      <c r="H28" s="36"/>
    </row>
    <row r="29" spans="1:9" ht="15" customHeight="1" x14ac:dyDescent="0.25">
      <c r="A29" s="36"/>
      <c r="B29" s="36"/>
      <c r="C29" s="36"/>
      <c r="D29" s="36"/>
      <c r="E29" s="36"/>
      <c r="F29" s="36"/>
      <c r="G29" s="47" t="s">
        <v>152</v>
      </c>
      <c r="H29" s="36"/>
    </row>
    <row r="30" spans="1:9" ht="15" customHeight="1" x14ac:dyDescent="0.25">
      <c r="A30" s="36"/>
      <c r="B30" s="36"/>
      <c r="C30" s="36"/>
      <c r="D30" s="36"/>
      <c r="E30" s="36"/>
      <c r="F30" s="36"/>
      <c r="G30" s="36"/>
      <c r="H30" s="85" t="s">
        <v>340</v>
      </c>
    </row>
    <row r="31" spans="1:9" ht="15" customHeight="1" x14ac:dyDescent="0.25">
      <c r="A31" s="36"/>
      <c r="B31" s="36"/>
      <c r="C31" s="36"/>
      <c r="D31" s="36"/>
      <c r="E31" s="36"/>
      <c r="F31" s="36"/>
      <c r="G31" s="68"/>
      <c r="H31" s="69"/>
      <c r="I31" s="42"/>
    </row>
    <row r="32" spans="1:9" ht="50.1" customHeight="1" x14ac:dyDescent="0.25">
      <c r="A32" s="53" t="s">
        <v>142</v>
      </c>
      <c r="B32" s="167" t="s">
        <v>143</v>
      </c>
      <c r="C32" s="167"/>
      <c r="D32" s="36"/>
      <c r="E32" s="74" t="s">
        <v>177</v>
      </c>
      <c r="F32" s="47"/>
      <c r="G32" s="160" t="s">
        <v>147</v>
      </c>
      <c r="H32" s="161"/>
    </row>
    <row r="33" spans="1:12" ht="30" customHeight="1" x14ac:dyDescent="0.25">
      <c r="A33" s="54"/>
      <c r="B33" s="36"/>
      <c r="C33" s="36"/>
      <c r="D33" s="36"/>
      <c r="E33" s="47"/>
      <c r="F33" s="47"/>
      <c r="G33" s="120" t="s">
        <v>178</v>
      </c>
      <c r="H33" s="121" t="s">
        <v>179</v>
      </c>
      <c r="I33" s="122" t="s">
        <v>169</v>
      </c>
    </row>
    <row r="34" spans="1:12" ht="30" customHeight="1" x14ac:dyDescent="0.25">
      <c r="A34" s="86">
        <v>1</v>
      </c>
      <c r="B34" s="72" t="s">
        <v>144</v>
      </c>
      <c r="C34" s="72"/>
      <c r="D34" s="36"/>
      <c r="E34" s="71">
        <f>IF(AND('LOTE 1  Tabla Desglose Precio'!$H$63=0,'Anexo I pag 1 oferta'!$H$30="si"),"ERROR, sin oferta",IF('LOTE 1  Tabla Desglose Precio'!$H$63&gt;137044.16,"error, supera 137.044,16",'LOTE 1  Tabla Desglose Precio'!$H$63))</f>
        <v>0</v>
      </c>
      <c r="F34" s="72"/>
      <c r="G34" s="191"/>
      <c r="H34" s="124" t="str">
        <f>+IF($H$30&lt;&gt;"SI","",IF(AND($H$30="si",E34+E36=E34),"Lote 1 ó 2 sin ofertar",IF(AND($H$30="si",E34=0),"Lote 1 sin ofertar",IF(AND($H$30="si",$G$34+$G$36=0),"% no valido",IF(AND($H$30="si",G34&gt;=0,G34/100&lt;='LOTE 1  Tabla Desglose Precio'!$J$6),+'LOTE 1  Tabla Desglose Precio'!$K$63,"max "&amp;'LOTE 1  Tabla Desglose Precio'!$J$6*100&amp;" % - min 0 %")))))</f>
        <v/>
      </c>
      <c r="I34" s="75" t="str">
        <f>+IF($H$30&lt;&gt;"si","",IF(OR($E$34&lt;=0,$E$36&lt;=0,AND($G$34&lt;=0,$G$36&lt;=0)),"",IF($G$34/100&gt;'LOTE 1  Tabla Desglose Precio'!$J$6,"",IF(H34&gt;0,1-((H34)/E34),""))))</f>
        <v/>
      </c>
      <c r="L34" s="52"/>
    </row>
    <row r="35" spans="1:12" ht="15" customHeight="1" x14ac:dyDescent="0.25">
      <c r="A35" s="86"/>
      <c r="B35" s="72"/>
      <c r="C35" s="72"/>
      <c r="D35" s="36"/>
      <c r="E35" s="72"/>
      <c r="F35" s="72"/>
      <c r="G35" s="72"/>
      <c r="H35" s="72"/>
      <c r="I35" s="73"/>
    </row>
    <row r="36" spans="1:12" ht="30" customHeight="1" x14ac:dyDescent="0.25">
      <c r="A36" s="86">
        <v>2</v>
      </c>
      <c r="B36" s="72" t="s">
        <v>145</v>
      </c>
      <c r="C36" s="72"/>
      <c r="D36" s="36"/>
      <c r="E36" s="71">
        <f>IF(AND('LOTE 2  Tabla Desglose Precio'!$H$144=0,'Anexo I pag 1 oferta'!$H$30="si"),"ERROR, sin oferta",IF('LOTE 2  Tabla Desglose Precio'!$H$144&gt;244302.8,"error, supera 244.302,8",'LOTE 2  Tabla Desglose Precio'!$H$144))</f>
        <v>0</v>
      </c>
      <c r="F36" s="72"/>
      <c r="G36" s="191"/>
      <c r="H36" s="124" t="str">
        <f>+IF($H$30&lt;&gt;"SI","",IF(AND($H$30="si",E34+E36=E36),"Lote 1 ó 2 sin ofertar",IF(AND($H$30="si",E36=0),"Lote 2 sin ofertar",IF(AND($H$30="si",$G$34+$G$36=0),"% no valido",IF(AND($H$30="si",G36&gt;=0,G36/100&lt;='LOTE 2  Tabla Desglose Precio'!$J$6),+'LOTE 2  Tabla Desglose Precio'!$K$144,"max "&amp;'LOTE 2  Tabla Desglose Precio'!$J$6*100&amp;" % - min 0 %")))))</f>
        <v/>
      </c>
      <c r="I36" s="75" t="str">
        <f>+IF($H$30&lt;&gt;"si","",IF(OR($E$34&lt;=0,$E$36&lt;=0,AND($G$34&lt;=0,$G$36&lt;=0)),"",IF($G$36/100&gt;'LOTE 2  Tabla Desglose Precio'!$J$6,"",IF(H36&gt;0,1-((H36)/E36),""))))</f>
        <v/>
      </c>
    </row>
    <row r="37" spans="1:12" ht="15" customHeight="1" x14ac:dyDescent="0.25">
      <c r="A37" s="36"/>
      <c r="B37" s="36"/>
      <c r="C37" s="36"/>
      <c r="D37" s="36"/>
      <c r="E37" s="36"/>
      <c r="F37" s="36"/>
      <c r="G37" s="36"/>
      <c r="H37" s="36"/>
    </row>
    <row r="38" spans="1:12" ht="48.75" customHeight="1" x14ac:dyDescent="0.25">
      <c r="A38" s="36"/>
      <c r="B38" s="36"/>
      <c r="C38" s="36"/>
      <c r="D38" s="36"/>
      <c r="E38" s="36"/>
      <c r="F38" s="36"/>
      <c r="G38" s="70" t="s">
        <v>153</v>
      </c>
      <c r="H38" s="125" t="str">
        <f>IF(H30&lt;&gt;"SI","",IF(+G34+G36&gt;0,+H34+H36,""))</f>
        <v/>
      </c>
    </row>
    <row r="39" spans="1:12" ht="15" customHeight="1" x14ac:dyDescent="0.25">
      <c r="A39" s="36"/>
      <c r="C39" s="36"/>
      <c r="D39" s="36"/>
      <c r="E39" s="36"/>
      <c r="F39" s="36"/>
      <c r="G39" s="36"/>
      <c r="H39" s="36"/>
    </row>
    <row r="40" spans="1:12" ht="15" customHeight="1" x14ac:dyDescent="0.25">
      <c r="A40" s="49" t="s">
        <v>180</v>
      </c>
      <c r="B40" s="50" t="s">
        <v>176</v>
      </c>
      <c r="C40" s="36"/>
      <c r="D40" s="36"/>
      <c r="E40" s="36"/>
      <c r="F40" s="36"/>
      <c r="G40" s="36"/>
      <c r="H40" s="36"/>
    </row>
    <row r="41" spans="1:12" ht="15" customHeight="1" x14ac:dyDescent="0.25">
      <c r="A41" s="46"/>
      <c r="B41" s="50" t="s">
        <v>190</v>
      </c>
      <c r="C41" s="36"/>
      <c r="D41" s="36"/>
      <c r="E41" s="36"/>
      <c r="F41" s="36"/>
      <c r="G41" s="36"/>
      <c r="H41" s="36"/>
    </row>
    <row r="42" spans="1:12" ht="15" customHeight="1" x14ac:dyDescent="0.25">
      <c r="A42" s="46"/>
      <c r="B42" s="50"/>
      <c r="C42" s="36"/>
      <c r="D42" s="36"/>
      <c r="E42" s="36"/>
      <c r="F42" s="36"/>
      <c r="G42" s="36"/>
      <c r="H42" s="36"/>
    </row>
    <row r="43" spans="1:12" ht="15" customHeight="1" x14ac:dyDescent="0.25">
      <c r="A43" s="49" t="s">
        <v>181</v>
      </c>
      <c r="B43" s="50" t="s">
        <v>191</v>
      </c>
      <c r="C43" s="36"/>
      <c r="D43" s="36"/>
      <c r="E43" s="36"/>
      <c r="F43" s="36"/>
      <c r="G43" s="36"/>
      <c r="H43" s="36"/>
      <c r="I43" s="36"/>
    </row>
    <row r="44" spans="1:12" ht="15" customHeight="1" x14ac:dyDescent="0.25">
      <c r="A44" s="49"/>
      <c r="B44" s="50" t="s">
        <v>182</v>
      </c>
      <c r="C44" s="36"/>
      <c r="D44" s="36"/>
      <c r="E44" s="36"/>
      <c r="F44" s="36"/>
      <c r="G44" s="36"/>
      <c r="H44" s="36"/>
      <c r="I44" s="36"/>
    </row>
    <row r="45" spans="1:12" ht="15" customHeight="1" x14ac:dyDescent="0.25">
      <c r="A45" s="49"/>
      <c r="B45" s="50"/>
      <c r="C45" s="36"/>
      <c r="D45" s="36"/>
      <c r="E45" s="36"/>
      <c r="F45" s="36"/>
      <c r="G45" s="36"/>
      <c r="H45" s="36"/>
      <c r="I45" s="36"/>
    </row>
    <row r="46" spans="1:12" ht="30" customHeight="1" x14ac:dyDescent="0.25">
      <c r="A46" s="159" t="s">
        <v>183</v>
      </c>
      <c r="B46" s="159"/>
      <c r="C46" s="159"/>
      <c r="D46" s="159"/>
      <c r="E46" s="159"/>
      <c r="F46" s="159"/>
      <c r="G46" s="159"/>
      <c r="H46" s="159"/>
      <c r="I46" s="36"/>
    </row>
    <row r="47" spans="1:12" ht="27" customHeight="1" x14ac:dyDescent="0.25">
      <c r="A47" s="36"/>
      <c r="B47" s="36"/>
      <c r="C47" s="36"/>
      <c r="D47" s="36"/>
      <c r="E47" s="36"/>
      <c r="F47" s="36"/>
      <c r="G47" s="36"/>
      <c r="H47" s="36"/>
      <c r="I47" s="36"/>
    </row>
    <row r="48" spans="1:12" x14ac:dyDescent="0.25">
      <c r="A48" s="47" t="s">
        <v>138</v>
      </c>
      <c r="B48" s="36"/>
      <c r="C48" s="36"/>
      <c r="D48" s="36"/>
      <c r="E48" s="36"/>
      <c r="F48" s="36"/>
      <c r="G48" s="36"/>
      <c r="H48" s="36"/>
      <c r="I48" s="36"/>
    </row>
    <row r="49" spans="1:9" ht="8.1" customHeight="1" x14ac:dyDescent="0.25">
      <c r="A49" s="36"/>
      <c r="B49" s="36"/>
      <c r="C49" s="36"/>
      <c r="D49" s="36"/>
      <c r="E49" s="36"/>
      <c r="F49" s="36"/>
      <c r="G49" s="36"/>
      <c r="H49" s="36"/>
      <c r="I49" s="36"/>
    </row>
    <row r="54" spans="1:9" x14ac:dyDescent="0.25">
      <c r="B54" s="55" t="s">
        <v>192</v>
      </c>
    </row>
    <row r="60" spans="1:9" x14ac:dyDescent="0.25">
      <c r="B60" s="48" t="s">
        <v>139</v>
      </c>
      <c r="C60" s="157"/>
      <c r="D60" s="157"/>
      <c r="E60" s="157"/>
      <c r="F60" s="157"/>
      <c r="G60" s="157"/>
      <c r="H60" s="157"/>
    </row>
  </sheetData>
  <sheetProtection algorithmName="SHA-512" hashValue="81hkM37p/LldoUGLyitxE+lixyuZsdordNaFc4kLAJ1pyznO1rL+7yoHK+6MQGfbWDWtn1p14QT/iYjbOC4Dxg==" saltValue="jRaL268pGBg0OxCADJYjKw==" spinCount="100000" sheet="1" objects="1" scenarios="1" selectLockedCells="1"/>
  <mergeCells count="14">
    <mergeCell ref="C60:H60"/>
    <mergeCell ref="A25:H25"/>
    <mergeCell ref="A46:H46"/>
    <mergeCell ref="G32:H32"/>
    <mergeCell ref="A1:I1"/>
    <mergeCell ref="A9:I9"/>
    <mergeCell ref="B12:E12"/>
    <mergeCell ref="A13:H13"/>
    <mergeCell ref="C18:D18"/>
    <mergeCell ref="B32:C32"/>
    <mergeCell ref="D15:E15"/>
    <mergeCell ref="F15:I15"/>
    <mergeCell ref="E18:G18"/>
    <mergeCell ref="C21:G21"/>
  </mergeCells>
  <printOptions horizontalCentered="1"/>
  <pageMargins left="0.70866141732283472" right="0.51181102362204722" top="0.55118110236220474" bottom="0.55118110236220474" header="0.31496062992125984" footer="0.31496062992125984"/>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0A656-A812-4AA8-8984-E134E097E2F9}">
  <sheetPr>
    <pageSetUpPr fitToPage="1"/>
  </sheetPr>
  <dimension ref="A1:K77"/>
  <sheetViews>
    <sheetView topLeftCell="A2" workbookViewId="0">
      <pane xSplit="3" ySplit="8" topLeftCell="D12" activePane="bottomRight" state="frozen"/>
      <selection activeCell="E3" sqref="E1:E1048576"/>
      <selection pane="topRight" activeCell="E3" sqref="E1:E1048576"/>
      <selection pane="bottomLeft" activeCell="E3" sqref="E1:E1048576"/>
      <selection pane="bottomRight" activeCell="G12" sqref="G12"/>
    </sheetView>
  </sheetViews>
  <sheetFormatPr baseColWidth="10" defaultRowHeight="15" x14ac:dyDescent="0.25"/>
  <cols>
    <col min="1" max="1" width="14.140625" style="4" bestFit="1" customWidth="1"/>
    <col min="2" max="2" width="8.7109375" style="4" customWidth="1"/>
    <col min="3" max="3" width="3.5703125" style="4" customWidth="1"/>
    <col min="4" max="4" width="42.7109375" style="4" customWidth="1"/>
    <col min="5" max="5" width="12.7109375" style="52" customWidth="1"/>
    <col min="6" max="6" width="10.7109375" style="4" customWidth="1"/>
    <col min="7" max="8" width="12.7109375" style="87" customWidth="1"/>
    <col min="9" max="9" width="2.7109375" style="87" customWidth="1"/>
    <col min="10" max="11" width="11.42578125" style="87" customWidth="1"/>
    <col min="12" max="16384" width="11.42578125" style="4"/>
  </cols>
  <sheetData>
    <row r="1" spans="1:11" ht="9.9499999999999993" customHeight="1" thickBot="1" x14ac:dyDescent="0.3">
      <c r="A1" s="176" t="s">
        <v>119</v>
      </c>
      <c r="B1" s="177"/>
      <c r="C1" s="177"/>
      <c r="D1" s="177"/>
      <c r="E1" s="177"/>
      <c r="F1" s="177"/>
      <c r="G1" s="177"/>
      <c r="H1" s="178"/>
    </row>
    <row r="2" spans="1:11" ht="75.75" customHeight="1" thickBot="1" x14ac:dyDescent="0.3">
      <c r="A2" s="176" t="s">
        <v>188</v>
      </c>
      <c r="B2" s="177"/>
      <c r="C2" s="177"/>
      <c r="D2" s="177"/>
      <c r="E2" s="177"/>
      <c r="F2" s="177"/>
      <c r="G2" s="177"/>
      <c r="H2" s="178"/>
    </row>
    <row r="3" spans="1:11" ht="60" customHeight="1" x14ac:dyDescent="0.25">
      <c r="A3" s="179" t="s">
        <v>155</v>
      </c>
      <c r="B3" s="179"/>
      <c r="C3" s="179"/>
      <c r="D3" s="179"/>
      <c r="E3" s="179"/>
      <c r="F3" s="179"/>
      <c r="G3" s="179"/>
      <c r="H3" s="179"/>
      <c r="J3" s="127" t="s">
        <v>158</v>
      </c>
      <c r="K3" s="128"/>
    </row>
    <row r="4" spans="1:11" ht="18.75" x14ac:dyDescent="0.25">
      <c r="A4" s="1"/>
      <c r="B4" s="1"/>
      <c r="C4" s="1"/>
      <c r="D4" s="1"/>
      <c r="E4" s="57"/>
      <c r="F4" s="1"/>
      <c r="G4" s="88"/>
      <c r="H4" s="89"/>
    </row>
    <row r="5" spans="1:11" ht="18.75" x14ac:dyDescent="0.25">
      <c r="A5" s="7" t="s">
        <v>117</v>
      </c>
      <c r="B5" s="6"/>
      <c r="C5" s="6"/>
      <c r="D5" s="6"/>
      <c r="E5" s="58"/>
      <c r="F5" s="6"/>
      <c r="G5" s="89"/>
      <c r="H5" s="89"/>
      <c r="J5" s="185" t="s">
        <v>150</v>
      </c>
      <c r="K5" s="186"/>
    </row>
    <row r="6" spans="1:11" ht="18.75" x14ac:dyDescent="0.25">
      <c r="A6" s="7" t="s">
        <v>112</v>
      </c>
      <c r="B6" s="6"/>
      <c r="C6" s="6"/>
      <c r="D6" s="6"/>
      <c r="E6" s="58"/>
      <c r="F6" s="6"/>
      <c r="G6" s="89"/>
      <c r="H6" s="89"/>
      <c r="J6" s="190">
        <v>1</v>
      </c>
      <c r="K6" s="186"/>
    </row>
    <row r="7" spans="1:11" ht="9.9499999999999993" customHeight="1" x14ac:dyDescent="0.25">
      <c r="A7" s="7"/>
      <c r="B7" s="6"/>
      <c r="C7" s="6"/>
      <c r="D7" s="6"/>
      <c r="E7" s="58"/>
      <c r="F7" s="6"/>
      <c r="G7" s="89"/>
      <c r="H7" s="89"/>
    </row>
    <row r="8" spans="1:11" ht="15" customHeight="1" x14ac:dyDescent="0.25">
      <c r="A8" s="7"/>
      <c r="B8" s="6"/>
      <c r="C8" s="6"/>
      <c r="D8" s="6"/>
      <c r="E8" s="58"/>
      <c r="F8" s="6"/>
      <c r="G8" s="89"/>
      <c r="H8" s="89"/>
      <c r="J8" s="173" t="s">
        <v>149</v>
      </c>
      <c r="K8" s="173"/>
    </row>
    <row r="9" spans="1:11" x14ac:dyDescent="0.25">
      <c r="A9" s="8" t="s">
        <v>0</v>
      </c>
      <c r="B9" s="8" t="s">
        <v>1</v>
      </c>
      <c r="C9" s="8" t="s">
        <v>2</v>
      </c>
      <c r="D9" s="9" t="s">
        <v>3</v>
      </c>
      <c r="E9" s="59"/>
      <c r="F9" s="10" t="s">
        <v>4</v>
      </c>
      <c r="G9" s="90" t="s">
        <v>5</v>
      </c>
      <c r="H9" s="91" t="s">
        <v>159</v>
      </c>
      <c r="J9" s="90" t="s">
        <v>5</v>
      </c>
      <c r="K9" s="92" t="s">
        <v>159</v>
      </c>
    </row>
    <row r="10" spans="1:11" ht="18.75" customHeight="1" x14ac:dyDescent="0.25">
      <c r="A10" s="181" t="s">
        <v>128</v>
      </c>
      <c r="B10" s="182"/>
      <c r="C10" s="182"/>
      <c r="D10" s="182"/>
      <c r="E10" s="182"/>
      <c r="F10" s="182"/>
      <c r="G10" s="182"/>
      <c r="H10" s="183"/>
    </row>
    <row r="11" spans="1:11" x14ac:dyDescent="0.25">
      <c r="A11" s="11" t="s">
        <v>6</v>
      </c>
      <c r="B11" s="11" t="s">
        <v>7</v>
      </c>
      <c r="C11" s="11" t="s">
        <v>8</v>
      </c>
      <c r="D11" s="12" t="s">
        <v>9</v>
      </c>
      <c r="E11" s="60"/>
      <c r="F11" s="13"/>
      <c r="G11" s="93"/>
      <c r="H11" s="94"/>
      <c r="J11" s="93"/>
      <c r="K11" s="94"/>
    </row>
    <row r="12" spans="1:11" x14ac:dyDescent="0.25">
      <c r="A12" s="14" t="s">
        <v>287</v>
      </c>
      <c r="B12" s="14" t="s">
        <v>10</v>
      </c>
      <c r="C12" s="14" t="s">
        <v>2</v>
      </c>
      <c r="D12" s="15" t="s">
        <v>11</v>
      </c>
      <c r="E12" s="61"/>
      <c r="F12" s="16">
        <v>2</v>
      </c>
      <c r="G12" s="95"/>
      <c r="H12" s="96">
        <f t="shared" ref="H12:H20" si="0">+ROUND(+F12*G12,2)</f>
        <v>0</v>
      </c>
      <c r="J12" s="123" t="str">
        <f>+IF('Anexo I pag 1 oferta'!$H$30&lt;&gt;"si","",+IF(OR(SUM('Anexo I pag 1 oferta'!$G$34+'Anexo I pag 1 oferta'!$G$36)&lt;=0,AND('Anexo I pag 1 oferta'!$G$34="",'Anexo I pag 1 oferta'!$G$36="")),"",IF(OR(('Anexo I pag 1 oferta'!$G$34/100)&gt;'LOTE 1  Tabla Desglose Precio'!$J$6,('Anexo I pag 1 oferta'!$G$36/100)&gt;'LOTE 2  Tabla Desglose Precio'!$J$6),"error % max.",IF(G12&gt;=E12,+ROUND(((100-'Anexo I pag 1 oferta'!$G$34)/100)*'LOTE 1  Tabla Desglose Precio'!G12,2),ROUND(((100-'Anexo I pag 1 oferta'!$G$34)/100)*'LOTE 1  Tabla Desglose Precio'!E12,2)))))</f>
        <v/>
      </c>
      <c r="K12" s="97" t="str">
        <f>IF('Anexo I pag 1 oferta'!$H$30&lt;&gt;"si","",+ROUND(+F12*J12,2))</f>
        <v/>
      </c>
    </row>
    <row r="13" spans="1:11" x14ac:dyDescent="0.25">
      <c r="A13" s="14" t="s">
        <v>288</v>
      </c>
      <c r="B13" s="14" t="s">
        <v>10</v>
      </c>
      <c r="C13" s="14" t="s">
        <v>2</v>
      </c>
      <c r="D13" s="15" t="s">
        <v>12</v>
      </c>
      <c r="E13" s="61"/>
      <c r="F13" s="16">
        <v>2</v>
      </c>
      <c r="G13" s="95"/>
      <c r="H13" s="96">
        <f t="shared" si="0"/>
        <v>0</v>
      </c>
      <c r="J1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max.",IF(G13&gt;=E13,+ROUND(((100-'Anexo I pag 1 oferta'!$G$34)/100)*'LOTE 1  Tabla Desglose Precio'!G13,2),ROUND(((100-'Anexo I pag 1 oferta'!$G$34)/100)*'LOTE 1  Tabla Desglose Precio'!E13,2)))))</f>
        <v/>
      </c>
      <c r="K13" s="97" t="str">
        <f>IF('Anexo I pag 1 oferta'!$H$30&lt;&gt;"si","",+ROUND(+F13*J13,2))</f>
        <v/>
      </c>
    </row>
    <row r="14" spans="1:11" x14ac:dyDescent="0.25">
      <c r="A14" s="14" t="s">
        <v>289</v>
      </c>
      <c r="B14" s="14" t="s">
        <v>10</v>
      </c>
      <c r="C14" s="14" t="s">
        <v>2</v>
      </c>
      <c r="D14" s="15" t="s">
        <v>13</v>
      </c>
      <c r="E14" s="61"/>
      <c r="F14" s="16">
        <v>2</v>
      </c>
      <c r="G14" s="95"/>
      <c r="H14" s="96">
        <f t="shared" si="0"/>
        <v>0</v>
      </c>
      <c r="J1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max.",IF(G14&gt;=E14,+ROUND(((100-'Anexo I pag 1 oferta'!$G$34)/100)*'LOTE 1  Tabla Desglose Precio'!G14,2),ROUND(((100-'Anexo I pag 1 oferta'!$G$34)/100)*'LOTE 1  Tabla Desglose Precio'!E14,2)))))</f>
        <v/>
      </c>
      <c r="K14" s="97" t="str">
        <f>IF('Anexo I pag 1 oferta'!$H$30&lt;&gt;"si","",+ROUND(+F14*J14,2))</f>
        <v/>
      </c>
    </row>
    <row r="15" spans="1:11" ht="22.5" x14ac:dyDescent="0.25">
      <c r="A15" s="14" t="s">
        <v>290</v>
      </c>
      <c r="B15" s="14" t="s">
        <v>10</v>
      </c>
      <c r="C15" s="14" t="s">
        <v>14</v>
      </c>
      <c r="D15" s="15" t="s">
        <v>15</v>
      </c>
      <c r="E15" s="61"/>
      <c r="F15" s="16">
        <v>76</v>
      </c>
      <c r="G15" s="95"/>
      <c r="H15" s="96">
        <f t="shared" si="0"/>
        <v>0</v>
      </c>
      <c r="J1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max.",IF(G15&gt;=E15,+ROUND(((100-'Anexo I pag 1 oferta'!$G$34)/100)*'LOTE 1  Tabla Desglose Precio'!G15,2),ROUND(((100-'Anexo I pag 1 oferta'!$G$34)/100)*'LOTE 1  Tabla Desglose Precio'!E15,2)))))</f>
        <v/>
      </c>
      <c r="K15" s="97" t="str">
        <f>IF('Anexo I pag 1 oferta'!$H$30&lt;&gt;"si","",+ROUND(+F15*J15,2))</f>
        <v/>
      </c>
    </row>
    <row r="16" spans="1:11" ht="22.5" x14ac:dyDescent="0.25">
      <c r="A16" s="14" t="s">
        <v>291</v>
      </c>
      <c r="B16" s="14" t="s">
        <v>10</v>
      </c>
      <c r="C16" s="14" t="s">
        <v>14</v>
      </c>
      <c r="D16" s="15" t="s">
        <v>16</v>
      </c>
      <c r="E16" s="61"/>
      <c r="F16" s="16">
        <v>42</v>
      </c>
      <c r="G16" s="95"/>
      <c r="H16" s="96">
        <f t="shared" si="0"/>
        <v>0</v>
      </c>
      <c r="J1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max.",IF(G16&gt;=E16,+ROUND(((100-'Anexo I pag 1 oferta'!$G$34)/100)*'LOTE 1  Tabla Desglose Precio'!G16,2),ROUND(((100-'Anexo I pag 1 oferta'!$G$34)/100)*'LOTE 1  Tabla Desglose Precio'!E16,2)))))</f>
        <v/>
      </c>
      <c r="K16" s="97" t="str">
        <f>IF('Anexo I pag 1 oferta'!$H$30&lt;&gt;"si","",+ROUND(+F16*J16,2))</f>
        <v/>
      </c>
    </row>
    <row r="17" spans="1:11" ht="22.5" x14ac:dyDescent="0.25">
      <c r="A17" s="14" t="s">
        <v>292</v>
      </c>
      <c r="B17" s="14" t="s">
        <v>10</v>
      </c>
      <c r="C17" s="14" t="s">
        <v>14</v>
      </c>
      <c r="D17" s="15" t="s">
        <v>17</v>
      </c>
      <c r="E17" s="61"/>
      <c r="F17" s="16">
        <v>76</v>
      </c>
      <c r="G17" s="95"/>
      <c r="H17" s="96">
        <f t="shared" si="0"/>
        <v>0</v>
      </c>
      <c r="J1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max.",IF(G17&gt;=E17,+ROUND(((100-'Anexo I pag 1 oferta'!$G$34)/100)*'LOTE 1  Tabla Desglose Precio'!G17,2),ROUND(((100-'Anexo I pag 1 oferta'!$G$34)/100)*'LOTE 1  Tabla Desglose Precio'!E17,2)))))</f>
        <v/>
      </c>
      <c r="K17" s="97" t="str">
        <f>IF('Anexo I pag 1 oferta'!$H$30&lt;&gt;"si","",+ROUND(+F17*J17,2))</f>
        <v/>
      </c>
    </row>
    <row r="18" spans="1:11" ht="22.5" x14ac:dyDescent="0.25">
      <c r="A18" s="14" t="s">
        <v>293</v>
      </c>
      <c r="B18" s="14" t="s">
        <v>10</v>
      </c>
      <c r="C18" s="14" t="s">
        <v>14</v>
      </c>
      <c r="D18" s="15" t="s">
        <v>18</v>
      </c>
      <c r="E18" s="61"/>
      <c r="F18" s="16">
        <v>24.48</v>
      </c>
      <c r="G18" s="95"/>
      <c r="H18" s="96">
        <f t="shared" si="0"/>
        <v>0</v>
      </c>
      <c r="J1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max.",IF(G18&gt;=E18,+ROUND(((100-'Anexo I pag 1 oferta'!$G$34)/100)*'LOTE 1  Tabla Desglose Precio'!G18,2),ROUND(((100-'Anexo I pag 1 oferta'!$G$34)/100)*'LOTE 1  Tabla Desglose Precio'!E18,2)))))</f>
        <v/>
      </c>
      <c r="K18" s="97" t="str">
        <f>IF('Anexo I pag 1 oferta'!$H$30&lt;&gt;"si","",+ROUND(+F18*J18,2))</f>
        <v/>
      </c>
    </row>
    <row r="19" spans="1:11" x14ac:dyDescent="0.25">
      <c r="A19" s="14" t="s">
        <v>294</v>
      </c>
      <c r="B19" s="14" t="s">
        <v>10</v>
      </c>
      <c r="C19" s="14" t="s">
        <v>19</v>
      </c>
      <c r="D19" s="15" t="s">
        <v>20</v>
      </c>
      <c r="E19" s="61"/>
      <c r="F19" s="16">
        <v>90</v>
      </c>
      <c r="G19" s="95"/>
      <c r="H19" s="96">
        <f t="shared" si="0"/>
        <v>0</v>
      </c>
      <c r="J1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max.",IF(G19&gt;=E19,+ROUND(((100-'Anexo I pag 1 oferta'!$G$34)/100)*'LOTE 1  Tabla Desglose Precio'!G19,2),ROUND(((100-'Anexo I pag 1 oferta'!$G$34)/100)*'LOTE 1  Tabla Desglose Precio'!E19,2)))))</f>
        <v/>
      </c>
      <c r="K19" s="97" t="str">
        <f>IF('Anexo I pag 1 oferta'!$H$30&lt;&gt;"si","",+ROUND(+F19*J19,2))</f>
        <v/>
      </c>
    </row>
    <row r="20" spans="1:11" ht="22.5" x14ac:dyDescent="0.25">
      <c r="A20" s="14" t="s">
        <v>295</v>
      </c>
      <c r="B20" s="14" t="s">
        <v>10</v>
      </c>
      <c r="C20" s="14" t="s">
        <v>21</v>
      </c>
      <c r="D20" s="15" t="s">
        <v>22</v>
      </c>
      <c r="E20" s="61"/>
      <c r="F20" s="16">
        <v>90</v>
      </c>
      <c r="G20" s="95"/>
      <c r="H20" s="96">
        <f t="shared" si="0"/>
        <v>0</v>
      </c>
      <c r="J2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max.",IF(G20&gt;=E20,+ROUND(((100-'Anexo I pag 1 oferta'!$G$34)/100)*'LOTE 1  Tabla Desglose Precio'!G20,2),ROUND(((100-'Anexo I pag 1 oferta'!$G$34)/100)*'LOTE 1  Tabla Desglose Precio'!E20,2)))))</f>
        <v/>
      </c>
      <c r="K20" s="97" t="str">
        <f>IF('Anexo I pag 1 oferta'!$H$30&lt;&gt;"si","",+ROUND(+F20*J20,2))</f>
        <v/>
      </c>
    </row>
    <row r="21" spans="1:11" x14ac:dyDescent="0.25">
      <c r="A21" s="17"/>
      <c r="B21" s="17"/>
      <c r="C21" s="17"/>
      <c r="D21" s="18" t="s">
        <v>23</v>
      </c>
      <c r="E21" s="62"/>
      <c r="F21" s="19"/>
      <c r="G21" s="98"/>
      <c r="H21" s="99">
        <f>SUM(H12:H20)</f>
        <v>0</v>
      </c>
      <c r="J21" s="98"/>
      <c r="K21" s="100">
        <f>SUM(K12:K20)</f>
        <v>0</v>
      </c>
    </row>
    <row r="22" spans="1:11" x14ac:dyDescent="0.25">
      <c r="A22" s="11" t="s">
        <v>24</v>
      </c>
      <c r="B22" s="11" t="s">
        <v>7</v>
      </c>
      <c r="C22" s="11" t="s">
        <v>8</v>
      </c>
      <c r="D22" s="20" t="s">
        <v>25</v>
      </c>
      <c r="E22" s="63"/>
      <c r="F22" s="13"/>
      <c r="G22" s="93"/>
      <c r="H22" s="94"/>
      <c r="J22" s="93"/>
      <c r="K22" s="94"/>
    </row>
    <row r="23" spans="1:11" ht="22.5" x14ac:dyDescent="0.25">
      <c r="A23" s="14" t="s">
        <v>296</v>
      </c>
      <c r="B23" s="14" t="s">
        <v>10</v>
      </c>
      <c r="C23" s="14" t="s">
        <v>26</v>
      </c>
      <c r="D23" s="15" t="s">
        <v>27</v>
      </c>
      <c r="E23" s="61"/>
      <c r="F23" s="16">
        <v>2728.71</v>
      </c>
      <c r="G23" s="95"/>
      <c r="H23" s="96">
        <f>+ROUND(+F23*G23,2)</f>
        <v>0</v>
      </c>
      <c r="J2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max.",IF(G23&gt;=E23,+ROUND(((100-'Anexo I pag 1 oferta'!$G$34)/100)*'LOTE 1  Tabla Desglose Precio'!G23,2),ROUND(((100-'Anexo I pag 1 oferta'!$G$34)/100)*'LOTE 1  Tabla Desglose Precio'!E23,2)))))</f>
        <v/>
      </c>
      <c r="K23" s="97" t="str">
        <f>IF('Anexo I pag 1 oferta'!$H$30&lt;&gt;"si","",+ROUND(+F23*J23,2))</f>
        <v/>
      </c>
    </row>
    <row r="24" spans="1:11" ht="22.5" x14ac:dyDescent="0.25">
      <c r="A24" s="14" t="s">
        <v>297</v>
      </c>
      <c r="B24" s="14" t="s">
        <v>10</v>
      </c>
      <c r="C24" s="14" t="s">
        <v>26</v>
      </c>
      <c r="D24" s="15" t="s">
        <v>28</v>
      </c>
      <c r="E24" s="61"/>
      <c r="F24" s="16">
        <v>426.6</v>
      </c>
      <c r="G24" s="95"/>
      <c r="H24" s="96">
        <f>+ROUND(+F24*G24,2)</f>
        <v>0</v>
      </c>
      <c r="J2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max.",IF(G24&gt;=E24,+ROUND(((100-'Anexo I pag 1 oferta'!$G$34)/100)*'LOTE 1  Tabla Desglose Precio'!G24,2),ROUND(((100-'Anexo I pag 1 oferta'!$G$34)/100)*'LOTE 1  Tabla Desglose Precio'!E24,2)))))</f>
        <v/>
      </c>
      <c r="K24" s="97" t="str">
        <f>IF('Anexo I pag 1 oferta'!$H$30&lt;&gt;"si","",+ROUND(+F24*J24,2))</f>
        <v/>
      </c>
    </row>
    <row r="25" spans="1:11" ht="22.5" x14ac:dyDescent="0.25">
      <c r="A25" s="14" t="s">
        <v>298</v>
      </c>
      <c r="B25" s="14" t="s">
        <v>10</v>
      </c>
      <c r="C25" s="14" t="s">
        <v>2</v>
      </c>
      <c r="D25" s="15" t="s">
        <v>29</v>
      </c>
      <c r="E25" s="61"/>
      <c r="F25" s="16">
        <v>90</v>
      </c>
      <c r="G25" s="95"/>
      <c r="H25" s="96">
        <f>+ROUND(+F25*G25,2)</f>
        <v>0</v>
      </c>
      <c r="J2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max.",IF(G25&gt;=E25,+ROUND(((100-'Anexo I pag 1 oferta'!$G$34)/100)*'LOTE 1  Tabla Desglose Precio'!G25,2),ROUND(((100-'Anexo I pag 1 oferta'!$G$34)/100)*'LOTE 1  Tabla Desglose Precio'!E25,2)))))</f>
        <v/>
      </c>
      <c r="K25" s="97" t="str">
        <f>IF('Anexo I pag 1 oferta'!$H$30&lt;&gt;"si","",+ROUND(+F25*J25,2))</f>
        <v/>
      </c>
    </row>
    <row r="26" spans="1:11" ht="22.5" x14ac:dyDescent="0.25">
      <c r="A26" s="14" t="s">
        <v>299</v>
      </c>
      <c r="B26" s="14" t="s">
        <v>10</v>
      </c>
      <c r="C26" s="14" t="s">
        <v>2</v>
      </c>
      <c r="D26" s="15" t="s">
        <v>30</v>
      </c>
      <c r="E26" s="61"/>
      <c r="F26" s="16">
        <v>90</v>
      </c>
      <c r="G26" s="95"/>
      <c r="H26" s="96">
        <f>+ROUND(+F26*G26,2)</f>
        <v>0</v>
      </c>
      <c r="J2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max.",IF(G26&gt;=E26,+ROUND(((100-'Anexo I pag 1 oferta'!$G$34)/100)*'LOTE 1  Tabla Desglose Precio'!G26,2),ROUND(((100-'Anexo I pag 1 oferta'!$G$34)/100)*'LOTE 1  Tabla Desglose Precio'!E26,2)))))</f>
        <v/>
      </c>
      <c r="K26" s="97" t="str">
        <f>IF('Anexo I pag 1 oferta'!$H$30&lt;&gt;"si","",+ROUND(+F26*J26,2))</f>
        <v/>
      </c>
    </row>
    <row r="27" spans="1:11" ht="22.5" x14ac:dyDescent="0.25">
      <c r="A27" s="14" t="s">
        <v>300</v>
      </c>
      <c r="B27" s="14" t="s">
        <v>10</v>
      </c>
      <c r="C27" s="14" t="s">
        <v>2</v>
      </c>
      <c r="D27" s="15" t="s">
        <v>31</v>
      </c>
      <c r="E27" s="61"/>
      <c r="F27" s="16">
        <v>180</v>
      </c>
      <c r="G27" s="95"/>
      <c r="H27" s="96">
        <f>+ROUND(+F27*G27,2)</f>
        <v>0</v>
      </c>
      <c r="J2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max.",IF(G27&gt;=E27,+ROUND(((100-'Anexo I pag 1 oferta'!$G$34)/100)*'LOTE 1  Tabla Desglose Precio'!G27,2),ROUND(((100-'Anexo I pag 1 oferta'!$G$34)/100)*'LOTE 1  Tabla Desglose Precio'!E27,2)))))</f>
        <v/>
      </c>
      <c r="K27" s="97" t="str">
        <f>IF('Anexo I pag 1 oferta'!$H$30&lt;&gt;"si","",+ROUND(+F27*J27,2))</f>
        <v/>
      </c>
    </row>
    <row r="28" spans="1:11" x14ac:dyDescent="0.25">
      <c r="A28" s="17"/>
      <c r="B28" s="17"/>
      <c r="C28" s="17"/>
      <c r="D28" s="18" t="s">
        <v>32</v>
      </c>
      <c r="E28" s="62"/>
      <c r="F28" s="19"/>
      <c r="G28" s="98"/>
      <c r="H28" s="99">
        <f>SUM(H23:H27)</f>
        <v>0</v>
      </c>
      <c r="J28" s="98"/>
      <c r="K28" s="100">
        <f>SUM(K23:K27)</f>
        <v>0</v>
      </c>
    </row>
    <row r="29" spans="1:11" x14ac:dyDescent="0.25">
      <c r="A29" s="11" t="s">
        <v>33</v>
      </c>
      <c r="B29" s="11" t="s">
        <v>7</v>
      </c>
      <c r="C29" s="11" t="s">
        <v>8</v>
      </c>
      <c r="D29" s="20" t="s">
        <v>34</v>
      </c>
      <c r="E29" s="63"/>
      <c r="F29" s="13"/>
      <c r="G29" s="93"/>
      <c r="H29" s="94"/>
      <c r="J29" s="93"/>
      <c r="K29" s="94"/>
    </row>
    <row r="30" spans="1:11" x14ac:dyDescent="0.25">
      <c r="A30" s="14" t="s">
        <v>301</v>
      </c>
      <c r="B30" s="14" t="s">
        <v>10</v>
      </c>
      <c r="C30" s="14" t="s">
        <v>14</v>
      </c>
      <c r="D30" s="15" t="s">
        <v>35</v>
      </c>
      <c r="E30" s="61"/>
      <c r="F30" s="16">
        <v>42</v>
      </c>
      <c r="G30" s="95"/>
      <c r="H30" s="96">
        <f>+ROUND(+F30*G30,2)</f>
        <v>0</v>
      </c>
      <c r="J3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max.",IF(G30&gt;=E30,+ROUND(((100-'Anexo I pag 1 oferta'!$G$34)/100)*'LOTE 1  Tabla Desglose Precio'!G30,2),ROUND(((100-'Anexo I pag 1 oferta'!$G$34)/100)*'LOTE 1  Tabla Desglose Precio'!E30,2)))))</f>
        <v/>
      </c>
      <c r="K30" s="97" t="str">
        <f>IF('Anexo I pag 1 oferta'!$H$30&lt;&gt;"si","",+ROUND(+F30*J30,2))</f>
        <v/>
      </c>
    </row>
    <row r="31" spans="1:11" x14ac:dyDescent="0.25">
      <c r="A31" s="17"/>
      <c r="B31" s="17"/>
      <c r="C31" s="17"/>
      <c r="D31" s="18" t="s">
        <v>36</v>
      </c>
      <c r="E31" s="62"/>
      <c r="F31" s="19"/>
      <c r="G31" s="98"/>
      <c r="H31" s="99">
        <f>SUM(H30)</f>
        <v>0</v>
      </c>
      <c r="J31" s="98"/>
      <c r="K31" s="100">
        <f>SUM(K30)</f>
        <v>0</v>
      </c>
    </row>
    <row r="32" spans="1:11" x14ac:dyDescent="0.25">
      <c r="A32" s="11" t="s">
        <v>37</v>
      </c>
      <c r="B32" s="11" t="s">
        <v>7</v>
      </c>
      <c r="C32" s="11" t="s">
        <v>8</v>
      </c>
      <c r="D32" s="20" t="s">
        <v>38</v>
      </c>
      <c r="E32" s="63"/>
      <c r="F32" s="13"/>
      <c r="G32" s="93"/>
      <c r="H32" s="94"/>
      <c r="J32" s="93"/>
      <c r="K32" s="94"/>
    </row>
    <row r="33" spans="1:11" x14ac:dyDescent="0.25">
      <c r="A33" s="14" t="s">
        <v>302</v>
      </c>
      <c r="B33" s="14" t="s">
        <v>10</v>
      </c>
      <c r="C33" s="14" t="s">
        <v>21</v>
      </c>
      <c r="D33" s="15" t="s">
        <v>39</v>
      </c>
      <c r="E33" s="61"/>
      <c r="F33" s="16">
        <v>111.264</v>
      </c>
      <c r="G33" s="95"/>
      <c r="H33" s="96">
        <f>+ROUND(+F33*G33,2)</f>
        <v>0</v>
      </c>
      <c r="J3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max.",IF(G33&gt;=E33,+ROUND(((100-'Anexo I pag 1 oferta'!$G$34)/100)*'LOTE 1  Tabla Desglose Precio'!G33,2),ROUND(((100-'Anexo I pag 1 oferta'!$G$34)/100)*'LOTE 1  Tabla Desglose Precio'!E33,2)))))</f>
        <v/>
      </c>
      <c r="K33" s="97" t="str">
        <f>IF('Anexo I pag 1 oferta'!$H$30&lt;&gt;"si","",+ROUND(+F33*J33,2))</f>
        <v/>
      </c>
    </row>
    <row r="34" spans="1:11" x14ac:dyDescent="0.25">
      <c r="A34" s="14" t="s">
        <v>303</v>
      </c>
      <c r="B34" s="14" t="s">
        <v>10</v>
      </c>
      <c r="C34" s="14" t="s">
        <v>14</v>
      </c>
      <c r="D34" s="15" t="s">
        <v>40</v>
      </c>
      <c r="E34" s="61"/>
      <c r="F34" s="16">
        <v>78</v>
      </c>
      <c r="G34" s="95"/>
      <c r="H34" s="96">
        <f>+ROUND(+F34*G34,2)</f>
        <v>0</v>
      </c>
      <c r="J3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max.",IF(G34&gt;=E34,+ROUND(((100-'Anexo I pag 1 oferta'!$G$34)/100)*'LOTE 1  Tabla Desglose Precio'!G34,2),ROUND(((100-'Anexo I pag 1 oferta'!$G$34)/100)*'LOTE 1  Tabla Desglose Precio'!E34,2)))))</f>
        <v/>
      </c>
      <c r="K34" s="97" t="str">
        <f>IF('Anexo I pag 1 oferta'!$H$30&lt;&gt;"si","",+ROUND(+F34*J34,2))</f>
        <v/>
      </c>
    </row>
    <row r="35" spans="1:11" ht="22.5" x14ac:dyDescent="0.25">
      <c r="A35" s="14" t="s">
        <v>304</v>
      </c>
      <c r="B35" s="14" t="s">
        <v>10</v>
      </c>
      <c r="C35" s="14" t="s">
        <v>21</v>
      </c>
      <c r="D35" s="15" t="s">
        <v>41</v>
      </c>
      <c r="E35" s="61"/>
      <c r="F35" s="16">
        <v>52.295999999999999</v>
      </c>
      <c r="G35" s="95"/>
      <c r="H35" s="96">
        <f>+ROUND(+F35*G35,2)</f>
        <v>0</v>
      </c>
      <c r="J3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max.",IF(G35&gt;=E35,+ROUND(((100-'Anexo I pag 1 oferta'!$G$34)/100)*'LOTE 1  Tabla Desglose Precio'!G35,2),ROUND(((100-'Anexo I pag 1 oferta'!$G$34)/100)*'LOTE 1  Tabla Desglose Precio'!E35,2)))))</f>
        <v/>
      </c>
      <c r="K35" s="97" t="str">
        <f>IF('Anexo I pag 1 oferta'!$H$30&lt;&gt;"si","",+ROUND(+F35*J35,2))</f>
        <v/>
      </c>
    </row>
    <row r="36" spans="1:11" x14ac:dyDescent="0.25">
      <c r="A36" s="14" t="s">
        <v>305</v>
      </c>
      <c r="B36" s="14" t="s">
        <v>10</v>
      </c>
      <c r="C36" s="14" t="s">
        <v>14</v>
      </c>
      <c r="D36" s="15" t="s">
        <v>42</v>
      </c>
      <c r="E36" s="61"/>
      <c r="F36" s="16">
        <v>80.400000000000006</v>
      </c>
      <c r="G36" s="95"/>
      <c r="H36" s="96">
        <f>+ROUND(+F36*G36,2)</f>
        <v>0</v>
      </c>
      <c r="J3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max.",IF(G36&gt;=E36,+ROUND(((100-'Anexo I pag 1 oferta'!$G$34)/100)*'LOTE 1  Tabla Desglose Precio'!G36,2),ROUND(((100-'Anexo I pag 1 oferta'!$G$34)/100)*'LOTE 1  Tabla Desglose Precio'!E36,2)))))</f>
        <v/>
      </c>
      <c r="K36" s="97" t="str">
        <f>IF('Anexo I pag 1 oferta'!$H$30&lt;&gt;"si","",+ROUND(+F36*J36,2))</f>
        <v/>
      </c>
    </row>
    <row r="37" spans="1:11" x14ac:dyDescent="0.25">
      <c r="A37" s="17"/>
      <c r="B37" s="17"/>
      <c r="C37" s="17"/>
      <c r="D37" s="18" t="s">
        <v>43</v>
      </c>
      <c r="E37" s="62"/>
      <c r="F37" s="19"/>
      <c r="G37" s="98"/>
      <c r="H37" s="99">
        <f>SUM(H33:H36)</f>
        <v>0</v>
      </c>
      <c r="J37" s="98"/>
      <c r="K37" s="100">
        <f>SUM(K33:K36)</f>
        <v>0</v>
      </c>
    </row>
    <row r="38" spans="1:11" x14ac:dyDescent="0.25">
      <c r="A38" s="11" t="s">
        <v>44</v>
      </c>
      <c r="B38" s="11" t="s">
        <v>7</v>
      </c>
      <c r="C38" s="11" t="s">
        <v>8</v>
      </c>
      <c r="D38" s="20" t="s">
        <v>45</v>
      </c>
      <c r="E38" s="63"/>
      <c r="F38" s="13"/>
      <c r="G38" s="93"/>
      <c r="H38" s="94"/>
      <c r="J38" s="93"/>
      <c r="K38" s="94"/>
    </row>
    <row r="39" spans="1:11" x14ac:dyDescent="0.25">
      <c r="A39" s="14" t="s">
        <v>306</v>
      </c>
      <c r="B39" s="14" t="s">
        <v>10</v>
      </c>
      <c r="C39" s="14" t="s">
        <v>21</v>
      </c>
      <c r="D39" s="15" t="s">
        <v>46</v>
      </c>
      <c r="E39" s="61"/>
      <c r="F39" s="16">
        <v>57.76</v>
      </c>
      <c r="G39" s="95"/>
      <c r="H39" s="96">
        <f>+ROUND(+F39*G39,2)</f>
        <v>0</v>
      </c>
      <c r="J3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max.",IF(G39&gt;=E39,+ROUND(((100-'Anexo I pag 1 oferta'!$G$34)/100)*'LOTE 1  Tabla Desglose Precio'!G39,2),ROUND(((100-'Anexo I pag 1 oferta'!$G$34)/100)*'LOTE 1  Tabla Desglose Precio'!E39,2)))))</f>
        <v/>
      </c>
      <c r="K39" s="97" t="str">
        <f>IF('Anexo I pag 1 oferta'!$H$30&lt;&gt;"si","",+ROUND(+F39*J39,2))</f>
        <v/>
      </c>
    </row>
    <row r="40" spans="1:11" x14ac:dyDescent="0.25">
      <c r="A40" s="14" t="s">
        <v>307</v>
      </c>
      <c r="B40" s="14" t="s">
        <v>10</v>
      </c>
      <c r="C40" s="14" t="s">
        <v>21</v>
      </c>
      <c r="D40" s="15" t="s">
        <v>47</v>
      </c>
      <c r="E40" s="61"/>
      <c r="F40" s="16">
        <v>150.16</v>
      </c>
      <c r="G40" s="95"/>
      <c r="H40" s="96">
        <f>+ROUND(+F40*G40,2)</f>
        <v>0</v>
      </c>
      <c r="J4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max.",IF(G40&gt;=E40,+ROUND(((100-'Anexo I pag 1 oferta'!$G$34)/100)*'LOTE 1  Tabla Desglose Precio'!G40,2),ROUND(((100-'Anexo I pag 1 oferta'!$G$34)/100)*'LOTE 1  Tabla Desglose Precio'!E40,2)))))</f>
        <v/>
      </c>
      <c r="K40" s="97" t="str">
        <f>IF('Anexo I pag 1 oferta'!$H$30&lt;&gt;"si","",+ROUND(+F40*J40,2))</f>
        <v/>
      </c>
    </row>
    <row r="41" spans="1:11" ht="22.5" x14ac:dyDescent="0.25">
      <c r="A41" s="14" t="s">
        <v>308</v>
      </c>
      <c r="B41" s="14" t="s">
        <v>10</v>
      </c>
      <c r="C41" s="14" t="s">
        <v>21</v>
      </c>
      <c r="D41" s="15" t="s">
        <v>48</v>
      </c>
      <c r="E41" s="61"/>
      <c r="F41" s="16">
        <v>90</v>
      </c>
      <c r="G41" s="95"/>
      <c r="H41" s="96">
        <f>+ROUND(+F41*G41,2)</f>
        <v>0</v>
      </c>
      <c r="J4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max.",IF(G41&gt;=E41,+ROUND(((100-'Anexo I pag 1 oferta'!$G$34)/100)*'LOTE 1  Tabla Desglose Precio'!G41,2),ROUND(((100-'Anexo I pag 1 oferta'!$G$34)/100)*'LOTE 1  Tabla Desglose Precio'!E41,2)))))</f>
        <v/>
      </c>
      <c r="K41" s="97" t="str">
        <f>IF('Anexo I pag 1 oferta'!$H$30&lt;&gt;"si","",+ROUND(+F41*J41,2))</f>
        <v/>
      </c>
    </row>
    <row r="42" spans="1:11" ht="22.5" x14ac:dyDescent="0.25">
      <c r="A42" s="14" t="s">
        <v>309</v>
      </c>
      <c r="B42" s="14" t="s">
        <v>10</v>
      </c>
      <c r="C42" s="14" t="s">
        <v>21</v>
      </c>
      <c r="D42" s="15" t="s">
        <v>49</v>
      </c>
      <c r="E42" s="61"/>
      <c r="F42" s="16">
        <v>75.3</v>
      </c>
      <c r="G42" s="95"/>
      <c r="H42" s="96">
        <f>+ROUND(+F42*G42,2)</f>
        <v>0</v>
      </c>
      <c r="J4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max.",IF(G42&gt;=E42,+ROUND(((100-'Anexo I pag 1 oferta'!$G$34)/100)*'LOTE 1  Tabla Desglose Precio'!G42,2),ROUND(((100-'Anexo I pag 1 oferta'!$G$34)/100)*'LOTE 1  Tabla Desglose Precio'!E42,2)))))</f>
        <v/>
      </c>
      <c r="K42" s="97" t="str">
        <f>IF('Anexo I pag 1 oferta'!$H$30&lt;&gt;"si","",+ROUND(+F42*J42,2))</f>
        <v/>
      </c>
    </row>
    <row r="43" spans="1:11" x14ac:dyDescent="0.25">
      <c r="A43" s="17"/>
      <c r="B43" s="17"/>
      <c r="C43" s="17"/>
      <c r="D43" s="18" t="s">
        <v>50</v>
      </c>
      <c r="E43" s="62"/>
      <c r="F43" s="19"/>
      <c r="G43" s="98"/>
      <c r="H43" s="99">
        <f>SUM(H39:H42)</f>
        <v>0</v>
      </c>
      <c r="J43" s="98"/>
      <c r="K43" s="100">
        <f>SUM(K39:K42)</f>
        <v>0</v>
      </c>
    </row>
    <row r="44" spans="1:11" x14ac:dyDescent="0.25">
      <c r="A44" s="29"/>
      <c r="B44" s="29"/>
      <c r="C44" s="29"/>
      <c r="D44" s="77" t="s">
        <v>148</v>
      </c>
      <c r="E44" s="79"/>
      <c r="F44" s="24"/>
      <c r="G44" s="101"/>
      <c r="H44" s="102">
        <f>+H21+H28+H31+H37+H43</f>
        <v>0</v>
      </c>
      <c r="J44" s="98"/>
      <c r="K44" s="102">
        <f>+K21+K28+K31+K37+K43</f>
        <v>0</v>
      </c>
    </row>
    <row r="45" spans="1:11" x14ac:dyDescent="0.25">
      <c r="A45" s="82" t="s">
        <v>156</v>
      </c>
      <c r="B45" s="17"/>
      <c r="C45" s="17"/>
      <c r="D45" s="51"/>
      <c r="E45" s="64"/>
      <c r="F45" s="19"/>
      <c r="G45" s="98"/>
      <c r="H45" s="103"/>
      <c r="J45" s="98"/>
      <c r="K45" s="102"/>
    </row>
    <row r="46" spans="1:11" x14ac:dyDescent="0.25">
      <c r="A46" s="11" t="s">
        <v>51</v>
      </c>
      <c r="B46" s="11" t="s">
        <v>7</v>
      </c>
      <c r="C46" s="11" t="s">
        <v>8</v>
      </c>
      <c r="D46" s="20" t="s">
        <v>164</v>
      </c>
      <c r="E46" s="129" t="s">
        <v>184</v>
      </c>
      <c r="F46" s="130"/>
      <c r="G46" s="188" t="s">
        <v>185</v>
      </c>
      <c r="H46" s="188" t="s">
        <v>185</v>
      </c>
      <c r="J46" s="93"/>
      <c r="K46" s="94"/>
    </row>
    <row r="47" spans="1:11" x14ac:dyDescent="0.25">
      <c r="A47" s="14" t="s">
        <v>310</v>
      </c>
      <c r="B47" s="14" t="s">
        <v>10</v>
      </c>
      <c r="C47" s="14" t="s">
        <v>2</v>
      </c>
      <c r="D47" s="15" t="s">
        <v>52</v>
      </c>
      <c r="E47" s="134">
        <v>5.4000000000000003E-3</v>
      </c>
      <c r="F47" s="135">
        <v>4</v>
      </c>
      <c r="G47" s="189">
        <f>+ROUND(($H$44*E47)/F47,2)</f>
        <v>0</v>
      </c>
      <c r="H47" s="136">
        <f>+ROUND(+F47*G47,2)</f>
        <v>0</v>
      </c>
      <c r="J4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max.",IF(G47&gt;=E47,+ROUND(((100-'Anexo I pag 1 oferta'!$G$34)/100)*'LOTE 1  Tabla Desglose Precio'!G47,2),ROUND(((100-'Anexo I pag 1 oferta'!$G$34)/100)*'LOTE 1  Tabla Desglose Precio'!E47,2)))))</f>
        <v/>
      </c>
      <c r="K47" s="97" t="str">
        <f>IF('Anexo I pag 1 oferta'!$H$30&lt;&gt;"si","",+ROUND(+F47*J47,2))</f>
        <v/>
      </c>
    </row>
    <row r="48" spans="1:11" ht="22.5" x14ac:dyDescent="0.25">
      <c r="A48" s="14" t="s">
        <v>311</v>
      </c>
      <c r="B48" s="14" t="s">
        <v>10</v>
      </c>
      <c r="C48" s="14" t="s">
        <v>2</v>
      </c>
      <c r="D48" s="15" t="s">
        <v>53</v>
      </c>
      <c r="E48" s="134">
        <v>3.8999999999999998E-3</v>
      </c>
      <c r="F48" s="135">
        <v>4</v>
      </c>
      <c r="G48" s="189">
        <f>+ROUND(($H$44*E48)/F48,2)</f>
        <v>0</v>
      </c>
      <c r="H48" s="136">
        <f>+ROUND(+F48*G48,2)</f>
        <v>0</v>
      </c>
      <c r="J4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max.",IF(G48&gt;=E48,+ROUND(((100-'Anexo I pag 1 oferta'!$G$34)/100)*'LOTE 1  Tabla Desglose Precio'!G48,2),ROUND(((100-'Anexo I pag 1 oferta'!$G$34)/100)*'LOTE 1  Tabla Desglose Precio'!E48,2)))))</f>
        <v/>
      </c>
      <c r="K48" s="97" t="str">
        <f>IF('Anexo I pag 1 oferta'!$H$30&lt;&gt;"si","",+ROUND(+F48*J48,2))</f>
        <v/>
      </c>
    </row>
    <row r="49" spans="1:11" x14ac:dyDescent="0.25">
      <c r="A49" s="17"/>
      <c r="B49" s="17"/>
      <c r="C49" s="17"/>
      <c r="D49" s="18" t="s">
        <v>54</v>
      </c>
      <c r="E49" s="137"/>
      <c r="F49" s="138"/>
      <c r="G49" s="139"/>
      <c r="H49" s="140">
        <f>SUM(H47:H48)</f>
        <v>0</v>
      </c>
      <c r="J49" s="98"/>
      <c r="K49" s="100">
        <f>SUM(K47:K48)</f>
        <v>0</v>
      </c>
    </row>
    <row r="50" spans="1:11" x14ac:dyDescent="0.25">
      <c r="A50" s="11" t="s">
        <v>55</v>
      </c>
      <c r="B50" s="11" t="s">
        <v>7</v>
      </c>
      <c r="C50" s="11" t="s">
        <v>8</v>
      </c>
      <c r="D50" s="20" t="s">
        <v>165</v>
      </c>
      <c r="E50" s="129" t="s">
        <v>184</v>
      </c>
      <c r="F50" s="141"/>
      <c r="G50" s="188" t="s">
        <v>185</v>
      </c>
      <c r="H50" s="188" t="s">
        <v>185</v>
      </c>
      <c r="J50" s="93"/>
      <c r="K50" s="94"/>
    </row>
    <row r="51" spans="1:11" ht="22.5" x14ac:dyDescent="0.25">
      <c r="A51" s="14" t="s">
        <v>312</v>
      </c>
      <c r="B51" s="14" t="s">
        <v>10</v>
      </c>
      <c r="C51" s="14" t="s">
        <v>2</v>
      </c>
      <c r="D51" s="15" t="s">
        <v>56</v>
      </c>
      <c r="E51" s="134">
        <v>1.9E-3</v>
      </c>
      <c r="F51" s="135">
        <v>3</v>
      </c>
      <c r="G51" s="189">
        <f>+ROUND(($H$44*E51)/F51,2)</f>
        <v>0</v>
      </c>
      <c r="H51" s="136">
        <f>+ROUND(+F51*G51,2)</f>
        <v>0</v>
      </c>
      <c r="J5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max.",IF(G51&gt;=E51,+ROUND(((100-'Anexo I pag 1 oferta'!$G$34)/100)*'LOTE 1  Tabla Desglose Precio'!G51,2),ROUND(((100-'Anexo I pag 1 oferta'!$G$34)/100)*'LOTE 1  Tabla Desglose Precio'!E51,2)))))</f>
        <v/>
      </c>
      <c r="K51" s="97" t="str">
        <f>IF('Anexo I pag 1 oferta'!$H$30&lt;&gt;"si","",+ROUND(+F51*J51,2))</f>
        <v/>
      </c>
    </row>
    <row r="52" spans="1:11" x14ac:dyDescent="0.25">
      <c r="A52" s="14" t="s">
        <v>313</v>
      </c>
      <c r="B52" s="14" t="s">
        <v>10</v>
      </c>
      <c r="C52" s="14" t="s">
        <v>2</v>
      </c>
      <c r="D52" s="15" t="s">
        <v>57</v>
      </c>
      <c r="E52" s="134">
        <v>5.7000000000000002E-3</v>
      </c>
      <c r="F52" s="135">
        <v>2</v>
      </c>
      <c r="G52" s="189">
        <f>+ROUND(($H$44*E52)/F52,2)</f>
        <v>0</v>
      </c>
      <c r="H52" s="136">
        <f>+ROUND(+F52*G52,2)</f>
        <v>0</v>
      </c>
      <c r="J5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max.",IF(G52&gt;=E52,+ROUND(((100-'Anexo I pag 1 oferta'!$G$34)/100)*'LOTE 1  Tabla Desglose Precio'!G52,2),ROUND(((100-'Anexo I pag 1 oferta'!$G$34)/100)*'LOTE 1  Tabla Desglose Precio'!E52,2)))))</f>
        <v/>
      </c>
      <c r="K52" s="97" t="str">
        <f>IF('Anexo I pag 1 oferta'!$H$30&lt;&gt;"si","",+ROUND(+F52*J52,2))</f>
        <v/>
      </c>
    </row>
    <row r="53" spans="1:11" ht="22.5" x14ac:dyDescent="0.25">
      <c r="A53" s="14" t="s">
        <v>314</v>
      </c>
      <c r="B53" s="14" t="s">
        <v>10</v>
      </c>
      <c r="C53" s="14" t="s">
        <v>2</v>
      </c>
      <c r="D53" s="15" t="s">
        <v>58</v>
      </c>
      <c r="E53" s="134">
        <v>6.6E-3</v>
      </c>
      <c r="F53" s="135">
        <v>1</v>
      </c>
      <c r="G53" s="189">
        <f>+ROUND(($H$44*E53)/F53,2)</f>
        <v>0</v>
      </c>
      <c r="H53" s="136">
        <f>+ROUND(+F53*G53,2)</f>
        <v>0</v>
      </c>
      <c r="J5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max.",IF(G53&gt;=E53,+ROUND(((100-'Anexo I pag 1 oferta'!$G$34)/100)*'LOTE 1  Tabla Desglose Precio'!G53,2),ROUND(((100-'Anexo I pag 1 oferta'!$G$34)/100)*'LOTE 1  Tabla Desglose Precio'!E53,2)))))</f>
        <v/>
      </c>
      <c r="K53" s="97" t="str">
        <f>IF('Anexo I pag 1 oferta'!$H$30&lt;&gt;"si","",+ROUND(+F53*J53,2))</f>
        <v/>
      </c>
    </row>
    <row r="54" spans="1:11" ht="22.5" x14ac:dyDescent="0.25">
      <c r="A54" s="14" t="s">
        <v>315</v>
      </c>
      <c r="B54" s="14" t="s">
        <v>10</v>
      </c>
      <c r="C54" s="14" t="s">
        <v>2</v>
      </c>
      <c r="D54" s="15" t="s">
        <v>59</v>
      </c>
      <c r="E54" s="134">
        <v>3.0999999999999999E-3</v>
      </c>
      <c r="F54" s="135">
        <v>1</v>
      </c>
      <c r="G54" s="189">
        <f>+ROUND(($H$44*E54)/F54,2)</f>
        <v>0</v>
      </c>
      <c r="H54" s="136">
        <f>+ROUND(+F54*G54,2)</f>
        <v>0</v>
      </c>
      <c r="J5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max.",IF(G54&gt;=E54,+ROUND(((100-'Anexo I pag 1 oferta'!$G$34)/100)*'LOTE 1  Tabla Desglose Precio'!G54,2),ROUND(((100-'Anexo I pag 1 oferta'!$G$34)/100)*'LOTE 1  Tabla Desglose Precio'!E54,2)))))</f>
        <v/>
      </c>
      <c r="K54" s="97" t="str">
        <f>IF('Anexo I pag 1 oferta'!$H$30&lt;&gt;"si","",+ROUND(+F54*J54,2))</f>
        <v/>
      </c>
    </row>
    <row r="55" spans="1:11" ht="22.5" x14ac:dyDescent="0.25">
      <c r="A55" s="14" t="s">
        <v>316</v>
      </c>
      <c r="B55" s="14" t="s">
        <v>10</v>
      </c>
      <c r="C55" s="14" t="s">
        <v>2</v>
      </c>
      <c r="D55" s="15" t="s">
        <v>60</v>
      </c>
      <c r="E55" s="134">
        <v>3.8899999999999997E-2</v>
      </c>
      <c r="F55" s="135">
        <v>2</v>
      </c>
      <c r="G55" s="189">
        <f>+ROUND(($H$44*E55)/F55,2)</f>
        <v>0</v>
      </c>
      <c r="H55" s="136">
        <f>+ROUND(+F55*G55,2)</f>
        <v>0</v>
      </c>
      <c r="J5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max.",IF(G55&gt;=E55,+ROUND(((100-'Anexo I pag 1 oferta'!$G$34)/100)*'LOTE 1  Tabla Desglose Precio'!G55,2),ROUND(((100-'Anexo I pag 1 oferta'!$G$34)/100)*'LOTE 1  Tabla Desglose Precio'!E55,2)))))</f>
        <v/>
      </c>
      <c r="K55" s="97" t="str">
        <f>IF('Anexo I pag 1 oferta'!$H$30&lt;&gt;"si","",+ROUND(+F55*J55,2))</f>
        <v/>
      </c>
    </row>
    <row r="56" spans="1:11" x14ac:dyDescent="0.25">
      <c r="A56" s="17"/>
      <c r="B56" s="17"/>
      <c r="C56" s="17"/>
      <c r="D56" s="18" t="s">
        <v>61</v>
      </c>
      <c r="E56" s="137"/>
      <c r="F56" s="138"/>
      <c r="G56" s="139"/>
      <c r="H56" s="140">
        <f>SUM(H51:H55)</f>
        <v>0</v>
      </c>
      <c r="J56" s="98"/>
      <c r="K56" s="100">
        <f>SUM(K51:K55)</f>
        <v>0</v>
      </c>
    </row>
    <row r="57" spans="1:11" x14ac:dyDescent="0.25">
      <c r="A57" s="11" t="s">
        <v>62</v>
      </c>
      <c r="B57" s="11" t="s">
        <v>7</v>
      </c>
      <c r="C57" s="11" t="s">
        <v>8</v>
      </c>
      <c r="D57" s="20" t="s">
        <v>166</v>
      </c>
      <c r="E57" s="129" t="s">
        <v>184</v>
      </c>
      <c r="F57" s="141"/>
      <c r="G57" s="188" t="s">
        <v>185</v>
      </c>
      <c r="H57" s="188" t="s">
        <v>185</v>
      </c>
      <c r="J57" s="93"/>
      <c r="K57" s="94"/>
    </row>
    <row r="58" spans="1:11" x14ac:dyDescent="0.25">
      <c r="A58" s="14" t="s">
        <v>186</v>
      </c>
      <c r="B58" s="14" t="s">
        <v>10</v>
      </c>
      <c r="C58" s="14" t="s">
        <v>63</v>
      </c>
      <c r="D58" s="15" t="s">
        <v>64</v>
      </c>
      <c r="E58" s="134">
        <v>2.6599999999999999E-2</v>
      </c>
      <c r="F58" s="135">
        <v>1</v>
      </c>
      <c r="G58" s="189">
        <f>+ROUND(($H$44*E58)/F58,2)</f>
        <v>0</v>
      </c>
      <c r="H58" s="136">
        <f>+ROUND(+F58*G58,2)</f>
        <v>0</v>
      </c>
      <c r="J5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max.",IF(G58&gt;=E58,+ROUND(((100-'Anexo I pag 1 oferta'!$G$34)/100)*'LOTE 1  Tabla Desglose Precio'!G58,2),ROUND(((100-'Anexo I pag 1 oferta'!$G$34)/100)*'LOTE 1  Tabla Desglose Precio'!E58,2)))))</f>
        <v/>
      </c>
      <c r="K58" s="97" t="str">
        <f>IF('Anexo I pag 1 oferta'!$H$30&lt;&gt;"si","",+ROUND(+F58*J58,2))</f>
        <v/>
      </c>
    </row>
    <row r="59" spans="1:11" x14ac:dyDescent="0.25">
      <c r="A59" s="17"/>
      <c r="B59" s="17"/>
      <c r="C59" s="17"/>
      <c r="D59" s="18" t="s">
        <v>65</v>
      </c>
      <c r="E59" s="142"/>
      <c r="F59" s="138"/>
      <c r="G59" s="139"/>
      <c r="H59" s="143">
        <f>SUM(H58)</f>
        <v>0</v>
      </c>
      <c r="J59" s="104"/>
      <c r="K59" s="105">
        <f>SUM(K58)</f>
        <v>0</v>
      </c>
    </row>
    <row r="60" spans="1:11" x14ac:dyDescent="0.25">
      <c r="A60" s="21"/>
      <c r="B60" s="22"/>
      <c r="C60" s="22"/>
      <c r="D60" s="23" t="s">
        <v>120</v>
      </c>
      <c r="E60" s="65"/>
      <c r="F60" s="24"/>
      <c r="G60" s="101"/>
      <c r="H60" s="106">
        <f>+H59+H56+H49+H43+H37+H31+H28+H21</f>
        <v>0</v>
      </c>
      <c r="J60" s="107"/>
      <c r="K60" s="108">
        <f>+K59+K56+K49+K43+K37+K31+K28+K21</f>
        <v>0</v>
      </c>
    </row>
    <row r="61" spans="1:11" x14ac:dyDescent="0.25">
      <c r="A61" s="25"/>
      <c r="B61" s="26"/>
      <c r="C61" s="26"/>
      <c r="D61" s="23" t="s">
        <v>162</v>
      </c>
      <c r="E61" s="66"/>
      <c r="F61" s="116" t="str">
        <f>+IF(AND($H$60&gt;0,LEN(H61)&lt;=0,LEN(G61)&lt;=0),"13 %",IF(AND($H$60&gt;0,H61&gt;0,LEN(G61)&lt;=0),+(H61/$H$60),""))</f>
        <v/>
      </c>
      <c r="G61" s="117"/>
      <c r="H61" s="84"/>
      <c r="J61" s="88"/>
      <c r="K61" s="108" t="str">
        <f>+IF(AND($K$60&gt;0,H61&gt;0),+($H$61/$H$60)*$K$60,"")</f>
        <v/>
      </c>
    </row>
    <row r="62" spans="1:11" x14ac:dyDescent="0.25">
      <c r="A62" s="25"/>
      <c r="B62" s="26"/>
      <c r="C62" s="26"/>
      <c r="D62" s="23" t="s">
        <v>163</v>
      </c>
      <c r="E62" s="65"/>
      <c r="F62" s="116" t="str">
        <f>+IF(AND($H$60&gt;0,LEN(H62)&lt;=0,LEN(G62)&lt;=0)," 6 %",IF(AND($H$60&gt;0,H62&gt;0,LEN(G62)&lt;=0),+(H62/$H$60),""))</f>
        <v/>
      </c>
      <c r="G62" s="118"/>
      <c r="H62" s="84"/>
      <c r="J62" s="88"/>
      <c r="K62" s="108" t="str">
        <f>+IF(AND($K$60&gt;0,$H$62&gt;0),+($H$62/$H$60)*$K$60,"")</f>
        <v/>
      </c>
    </row>
    <row r="63" spans="1:11" x14ac:dyDescent="0.25">
      <c r="A63" s="25"/>
      <c r="B63" s="26"/>
      <c r="C63" s="26"/>
      <c r="D63" s="23" t="s">
        <v>116</v>
      </c>
      <c r="E63" s="65"/>
      <c r="F63" s="26"/>
      <c r="G63" s="109"/>
      <c r="H63" s="106">
        <f>SUM(H60:H62)</f>
        <v>0</v>
      </c>
      <c r="J63" s="88"/>
      <c r="K63" s="108">
        <f>SUM(K60:K62)</f>
        <v>0</v>
      </c>
    </row>
    <row r="64" spans="1:11" x14ac:dyDescent="0.25">
      <c r="J64" s="88"/>
    </row>
    <row r="65" spans="1:11" ht="20.100000000000001" customHeight="1" x14ac:dyDescent="0.25">
      <c r="A65" s="35" t="s">
        <v>160</v>
      </c>
    </row>
    <row r="66" spans="1:11" s="1" customFormat="1" ht="28.5" customHeight="1" x14ac:dyDescent="0.25">
      <c r="A66" s="174" t="s">
        <v>161</v>
      </c>
      <c r="B66" s="174"/>
      <c r="C66" s="174"/>
      <c r="D66" s="174"/>
      <c r="E66" s="174"/>
      <c r="F66" s="174"/>
      <c r="G66" s="174"/>
      <c r="H66" s="174"/>
      <c r="I66" s="88"/>
      <c r="J66" s="88"/>
      <c r="K66" s="88"/>
    </row>
    <row r="67" spans="1:11" s="1" customFormat="1" ht="50.1" customHeight="1" x14ac:dyDescent="0.25">
      <c r="A67" s="171" t="s">
        <v>199</v>
      </c>
      <c r="B67" s="171"/>
      <c r="C67" s="171"/>
      <c r="D67" s="171"/>
      <c r="E67" s="171"/>
      <c r="F67" s="171"/>
      <c r="G67" s="171"/>
      <c r="H67" s="152"/>
      <c r="I67" s="88"/>
      <c r="J67" s="88"/>
      <c r="K67" s="133"/>
    </row>
    <row r="68" spans="1:11" s="1" customFormat="1" x14ac:dyDescent="0.25">
      <c r="E68" s="57"/>
      <c r="G68" s="88"/>
      <c r="H68" s="88"/>
      <c r="I68" s="88"/>
      <c r="J68" s="88"/>
      <c r="K68" s="88"/>
    </row>
    <row r="69" spans="1:11" s="1" customFormat="1" ht="24.95" customHeight="1" x14ac:dyDescent="0.25">
      <c r="E69" s="57"/>
      <c r="G69" s="88"/>
      <c r="H69" s="88"/>
      <c r="I69" s="88"/>
      <c r="J69" s="88"/>
      <c r="K69" s="88"/>
    </row>
    <row r="70" spans="1:11" s="1" customFormat="1" x14ac:dyDescent="0.25">
      <c r="B70" s="2" t="s">
        <v>125</v>
      </c>
      <c r="C70" s="180"/>
      <c r="D70" s="180"/>
      <c r="E70" s="180"/>
      <c r="F70" s="180"/>
      <c r="G70" s="180"/>
      <c r="H70" s="180"/>
      <c r="I70" s="88"/>
      <c r="J70" s="88"/>
      <c r="K70" s="88"/>
    </row>
    <row r="71" spans="1:11" s="1" customFormat="1" x14ac:dyDescent="0.25">
      <c r="E71" s="57"/>
      <c r="G71" s="88"/>
      <c r="H71" s="88"/>
      <c r="I71" s="88"/>
      <c r="J71" s="88"/>
      <c r="K71" s="88"/>
    </row>
    <row r="72" spans="1:11" s="1" customFormat="1" x14ac:dyDescent="0.25">
      <c r="E72" s="57"/>
      <c r="G72" s="88"/>
      <c r="H72" s="88"/>
      <c r="I72" s="88"/>
      <c r="J72" s="88"/>
      <c r="K72" s="88"/>
    </row>
    <row r="73" spans="1:11" s="1" customFormat="1" x14ac:dyDescent="0.25">
      <c r="D73" s="3"/>
      <c r="E73" s="67"/>
      <c r="G73" s="88"/>
      <c r="H73" s="88"/>
      <c r="I73" s="88"/>
      <c r="J73" s="88"/>
      <c r="K73" s="88"/>
    </row>
    <row r="74" spans="1:11" s="1" customFormat="1" x14ac:dyDescent="0.25">
      <c r="E74" s="57"/>
      <c r="G74" s="88"/>
      <c r="H74" s="88"/>
      <c r="I74" s="88"/>
      <c r="J74" s="88"/>
      <c r="K74" s="88"/>
    </row>
    <row r="75" spans="1:11" s="1" customFormat="1" ht="50.1" customHeight="1" x14ac:dyDescent="0.25">
      <c r="A75" s="175" t="s">
        <v>126</v>
      </c>
      <c r="B75" s="175"/>
      <c r="C75" s="175"/>
      <c r="D75" s="175"/>
      <c r="E75" s="175"/>
      <c r="F75" s="175"/>
      <c r="G75" s="175"/>
      <c r="H75" s="175"/>
      <c r="I75" s="88"/>
      <c r="J75" s="88"/>
      <c r="K75" s="88"/>
    </row>
    <row r="76" spans="1:11" ht="45" customHeight="1" x14ac:dyDescent="0.25">
      <c r="A76" s="172" t="s">
        <v>205</v>
      </c>
      <c r="B76" s="172"/>
      <c r="C76" s="172"/>
      <c r="D76" s="172"/>
      <c r="E76" s="172"/>
      <c r="F76" s="172"/>
      <c r="G76" s="172"/>
      <c r="H76" s="172"/>
    </row>
    <row r="77" spans="1:11" ht="39.950000000000003" customHeight="1" x14ac:dyDescent="0.25">
      <c r="A77" s="170" t="s">
        <v>189</v>
      </c>
      <c r="B77" s="170"/>
      <c r="C77" s="170"/>
      <c r="D77" s="170"/>
      <c r="E77" s="170"/>
      <c r="F77" s="170"/>
      <c r="G77" s="170"/>
      <c r="H77" s="170"/>
    </row>
  </sheetData>
  <sheetProtection algorithmName="SHA-512" hashValue="pyolOUn8n1LrLJZKs+HLXenyL+NcU58UlLA883PZ/BDN4FigIycp5SFWSJZACdKF8u9tCKoPtkOy8gmTUhKTSg==" saltValue="CcHwDTlo9aWiWNgOiLT8Zg==" spinCount="100000" sheet="1" objects="1" scenarios="1" selectLockedCells="1" autoFilter="0"/>
  <autoFilter ref="A9:K9" xr:uid="{EC98810D-47F5-4994-B388-39635627477B}"/>
  <mergeCells count="11">
    <mergeCell ref="A1:H1"/>
    <mergeCell ref="A3:H3"/>
    <mergeCell ref="C70:H70"/>
    <mergeCell ref="A10:H10"/>
    <mergeCell ref="A2:H2"/>
    <mergeCell ref="A77:H77"/>
    <mergeCell ref="A67:G67"/>
    <mergeCell ref="A76:H76"/>
    <mergeCell ref="J8:K8"/>
    <mergeCell ref="A66:H66"/>
    <mergeCell ref="A75:H75"/>
  </mergeCells>
  <dataValidations disablePrompts="1" count="1">
    <dataValidation type="list" allowBlank="1" showInputMessage="1" showErrorMessage="1" sqref="B11:B60" xr:uid="{31CFF9ED-F612-4D64-892A-80DA797E8CEF}">
      <formula1>"Capítulo,Partida,Mano de obra,Maquinaria,Material,Otros,"</formula1>
    </dataValidation>
  </dataValidations>
  <printOptions horizontalCentered="1"/>
  <pageMargins left="0.47244094488188981" right="0.19685039370078741" top="0.47244094488188981" bottom="0.47244094488188981" header="0.19685039370078741" footer="0.19685039370078741"/>
  <pageSetup paperSize="9" scale="67" fitToHeight="5" orientation="portrait" r:id="rId1"/>
  <headerFooter>
    <oddFooter>&amp;R&amp;P de &amp;N</oddFooter>
  </headerFooter>
  <ignoredErrors>
    <ignoredError sqref="K61:K62"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FB48E-5F23-4D51-9D42-FA16D737BF2A}">
  <sheetPr>
    <pageSetUpPr fitToPage="1"/>
  </sheetPr>
  <dimension ref="A1:K158"/>
  <sheetViews>
    <sheetView topLeftCell="A2" workbookViewId="0">
      <pane xSplit="3" ySplit="8" topLeftCell="D12" activePane="bottomRight" state="frozen"/>
      <selection activeCell="E3" sqref="E1:E1048576"/>
      <selection pane="topRight" activeCell="E3" sqref="E1:E1048576"/>
      <selection pane="bottomLeft" activeCell="E3" sqref="E1:E1048576"/>
      <selection pane="bottomRight" activeCell="G12" sqref="G12"/>
    </sheetView>
  </sheetViews>
  <sheetFormatPr baseColWidth="10" defaultRowHeight="15" x14ac:dyDescent="0.25"/>
  <cols>
    <col min="1" max="1" width="14.140625" style="4" bestFit="1" customWidth="1"/>
    <col min="2" max="2" width="8.7109375" style="4" customWidth="1"/>
    <col min="3" max="3" width="3.5703125" style="4" customWidth="1"/>
    <col min="4" max="4" width="42.7109375" style="4" customWidth="1"/>
    <col min="5" max="5" width="12.7109375" style="4" customWidth="1"/>
    <col min="6" max="6" width="10.7109375" style="4" customWidth="1"/>
    <col min="7" max="8" width="12.7109375" style="87" customWidth="1"/>
    <col min="9" max="9" width="2.7109375" style="87" customWidth="1"/>
    <col min="10" max="11" width="11.42578125" style="87"/>
    <col min="12" max="16384" width="11.42578125" style="4"/>
  </cols>
  <sheetData>
    <row r="1" spans="1:11" ht="9.9499999999999993" customHeight="1" thickBot="1" x14ac:dyDescent="0.3">
      <c r="A1" s="176" t="s">
        <v>119</v>
      </c>
      <c r="B1" s="177"/>
      <c r="C1" s="177"/>
      <c r="D1" s="177"/>
      <c r="E1" s="177"/>
      <c r="F1" s="177"/>
      <c r="G1" s="177"/>
      <c r="H1" s="178"/>
    </row>
    <row r="2" spans="1:11" ht="73.5" customHeight="1" thickBot="1" x14ac:dyDescent="0.3">
      <c r="A2" s="176" t="s">
        <v>188</v>
      </c>
      <c r="B2" s="177"/>
      <c r="C2" s="177"/>
      <c r="D2" s="177"/>
      <c r="E2" s="177"/>
      <c r="F2" s="177"/>
      <c r="G2" s="177"/>
      <c r="H2" s="178"/>
    </row>
    <row r="3" spans="1:11" ht="60" customHeight="1" x14ac:dyDescent="0.25">
      <c r="A3" s="184" t="s">
        <v>154</v>
      </c>
      <c r="B3" s="184"/>
      <c r="C3" s="184"/>
      <c r="D3" s="184"/>
      <c r="E3" s="184"/>
      <c r="F3" s="184"/>
      <c r="G3" s="184"/>
      <c r="H3" s="184"/>
      <c r="J3" s="127" t="s">
        <v>158</v>
      </c>
      <c r="K3" s="128"/>
    </row>
    <row r="4" spans="1:11" ht="18.75" x14ac:dyDescent="0.25">
      <c r="A4" s="1"/>
      <c r="B4" s="1"/>
      <c r="C4" s="1"/>
      <c r="D4" s="1"/>
      <c r="E4" s="1"/>
      <c r="F4" s="1"/>
      <c r="G4" s="88"/>
      <c r="H4" s="89"/>
    </row>
    <row r="5" spans="1:11" ht="18.75" x14ac:dyDescent="0.25">
      <c r="A5" s="7" t="s">
        <v>117</v>
      </c>
      <c r="B5" s="6"/>
      <c r="C5" s="6"/>
      <c r="D5" s="6"/>
      <c r="E5" s="6"/>
      <c r="F5" s="6"/>
      <c r="G5" s="89"/>
      <c r="H5" s="89"/>
      <c r="J5" s="185" t="s">
        <v>157</v>
      </c>
      <c r="K5" s="186"/>
    </row>
    <row r="6" spans="1:11" ht="18.75" x14ac:dyDescent="0.25">
      <c r="A6" s="7" t="s">
        <v>113</v>
      </c>
      <c r="B6" s="6"/>
      <c r="C6" s="6"/>
      <c r="D6" s="6"/>
      <c r="E6" s="6"/>
      <c r="F6" s="6"/>
      <c r="G6" s="89"/>
      <c r="H6" s="89"/>
      <c r="J6" s="190">
        <v>1</v>
      </c>
      <c r="K6" s="186"/>
    </row>
    <row r="7" spans="1:11" ht="9.9499999999999993" customHeight="1" x14ac:dyDescent="0.25">
      <c r="A7" s="7"/>
      <c r="B7" s="6"/>
      <c r="C7" s="6"/>
      <c r="D7" s="6"/>
      <c r="E7" s="6"/>
      <c r="F7" s="6"/>
      <c r="G7" s="89"/>
      <c r="H7" s="89"/>
    </row>
    <row r="8" spans="1:11" ht="15" customHeight="1" x14ac:dyDescent="0.25">
      <c r="A8" s="27"/>
      <c r="B8" s="6"/>
      <c r="C8" s="6"/>
      <c r="D8" s="6"/>
      <c r="E8" s="6"/>
      <c r="F8" s="6"/>
      <c r="G8" s="89"/>
      <c r="H8" s="89"/>
      <c r="J8" s="173" t="s">
        <v>151</v>
      </c>
      <c r="K8" s="173"/>
    </row>
    <row r="9" spans="1:11" x14ac:dyDescent="0.25">
      <c r="A9" s="8" t="s">
        <v>0</v>
      </c>
      <c r="B9" s="8" t="s">
        <v>1</v>
      </c>
      <c r="C9" s="8" t="s">
        <v>2</v>
      </c>
      <c r="D9" s="28" t="s">
        <v>3</v>
      </c>
      <c r="E9" s="28"/>
      <c r="F9" s="10" t="s">
        <v>4</v>
      </c>
      <c r="G9" s="90" t="s">
        <v>5</v>
      </c>
      <c r="H9" s="91" t="s">
        <v>159</v>
      </c>
      <c r="J9" s="90" t="s">
        <v>5</v>
      </c>
      <c r="K9" s="91" t="s">
        <v>159</v>
      </c>
    </row>
    <row r="10" spans="1:11" ht="18.75" customHeight="1" x14ac:dyDescent="0.25">
      <c r="A10" s="181" t="s">
        <v>118</v>
      </c>
      <c r="B10" s="182"/>
      <c r="C10" s="182"/>
      <c r="D10" s="182"/>
      <c r="E10" s="182"/>
      <c r="F10" s="182"/>
      <c r="G10" s="182"/>
      <c r="H10" s="183"/>
    </row>
    <row r="11" spans="1:11" x14ac:dyDescent="0.25">
      <c r="A11" s="11" t="s">
        <v>6</v>
      </c>
      <c r="B11" s="11" t="s">
        <v>7</v>
      </c>
      <c r="C11" s="11" t="s">
        <v>8</v>
      </c>
      <c r="D11" s="20" t="s">
        <v>66</v>
      </c>
      <c r="E11" s="20"/>
      <c r="F11" s="13"/>
      <c r="G11" s="93"/>
      <c r="H11" s="94"/>
      <c r="J11" s="93"/>
      <c r="K11" s="94"/>
    </row>
    <row r="12" spans="1:11" ht="22.5" x14ac:dyDescent="0.25">
      <c r="A12" s="14" t="s">
        <v>206</v>
      </c>
      <c r="B12" s="14" t="s">
        <v>10</v>
      </c>
      <c r="C12" s="14" t="s">
        <v>14</v>
      </c>
      <c r="D12" s="15" t="s">
        <v>67</v>
      </c>
      <c r="E12" s="15"/>
      <c r="F12" s="16">
        <v>5.6</v>
      </c>
      <c r="G12" s="95"/>
      <c r="H12" s="96">
        <f t="shared" ref="H12:H19" si="0">+ROUND(+F12*G12,2)</f>
        <v>0</v>
      </c>
      <c r="J1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max.",IF(G12&gt;=E12,+ROUND(((100-'Anexo I pag 1 oferta'!$G$36)/100)*'LOTE 2  Tabla Desglose Precio'!G12,2),ROUND(((100-'Anexo I pag 1 oferta'!$G$36)/100)*'LOTE 2  Tabla Desglose Precio'!E12,2)))))</f>
        <v/>
      </c>
      <c r="K12" s="97" t="str">
        <f>IF('Anexo I pag 1 oferta'!$H$30&lt;&gt;"si","",+ROUND(+F12*J12,2))</f>
        <v/>
      </c>
    </row>
    <row r="13" spans="1:11" ht="22.5" x14ac:dyDescent="0.25">
      <c r="A13" s="14" t="s">
        <v>207</v>
      </c>
      <c r="B13" s="14" t="s">
        <v>10</v>
      </c>
      <c r="C13" s="14" t="s">
        <v>14</v>
      </c>
      <c r="D13" s="15" t="s">
        <v>68</v>
      </c>
      <c r="E13" s="15"/>
      <c r="F13" s="16">
        <v>6.4</v>
      </c>
      <c r="G13" s="95"/>
      <c r="H13" s="96">
        <f t="shared" si="0"/>
        <v>0</v>
      </c>
      <c r="J1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max.",IF(G13&gt;=E13,+ROUND(((100-'Anexo I pag 1 oferta'!$G$36)/100)*'LOTE 2  Tabla Desglose Precio'!G13,2),ROUND(((100-'Anexo I pag 1 oferta'!$G$36)/100)*'LOTE 2  Tabla Desglose Precio'!E13,2)))))</f>
        <v/>
      </c>
      <c r="K13" s="97" t="str">
        <f>IF('Anexo I pag 1 oferta'!$H$30&lt;&gt;"si","",+ROUND(+F13*J13,2))</f>
        <v/>
      </c>
    </row>
    <row r="14" spans="1:11" ht="22.5" x14ac:dyDescent="0.25">
      <c r="A14" s="14" t="s">
        <v>208</v>
      </c>
      <c r="B14" s="14" t="s">
        <v>10</v>
      </c>
      <c r="C14" s="14" t="s">
        <v>14</v>
      </c>
      <c r="D14" s="15" t="s">
        <v>69</v>
      </c>
      <c r="E14" s="15"/>
      <c r="F14" s="16">
        <v>5.6</v>
      </c>
      <c r="G14" s="95"/>
      <c r="H14" s="96">
        <f t="shared" si="0"/>
        <v>0</v>
      </c>
      <c r="J1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max.",IF(G14&gt;=E14,+ROUND(((100-'Anexo I pag 1 oferta'!$G$36)/100)*'LOTE 2  Tabla Desglose Precio'!G14,2),ROUND(((100-'Anexo I pag 1 oferta'!$G$36)/100)*'LOTE 2  Tabla Desglose Precio'!E14,2)))))</f>
        <v/>
      </c>
      <c r="K14" s="97" t="str">
        <f>IF('Anexo I pag 1 oferta'!$H$30&lt;&gt;"si","",+ROUND(+F14*J14,2))</f>
        <v/>
      </c>
    </row>
    <row r="15" spans="1:11" ht="22.5" x14ac:dyDescent="0.25">
      <c r="A15" s="14" t="s">
        <v>209</v>
      </c>
      <c r="B15" s="14" t="s">
        <v>10</v>
      </c>
      <c r="C15" s="14" t="s">
        <v>21</v>
      </c>
      <c r="D15" s="15" t="s">
        <v>70</v>
      </c>
      <c r="E15" s="15"/>
      <c r="F15" s="16">
        <v>205.72499999999999</v>
      </c>
      <c r="G15" s="95"/>
      <c r="H15" s="96">
        <f t="shared" si="0"/>
        <v>0</v>
      </c>
      <c r="J1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max.",IF(G15&gt;=E15,+ROUND(((100-'Anexo I pag 1 oferta'!$G$36)/100)*'LOTE 2  Tabla Desglose Precio'!G15,2),ROUND(((100-'Anexo I pag 1 oferta'!$G$36)/100)*'LOTE 2  Tabla Desglose Precio'!E15,2)))))</f>
        <v/>
      </c>
      <c r="K15" s="97" t="str">
        <f>IF('Anexo I pag 1 oferta'!$H$30&lt;&gt;"si","",+ROUND(+F15*J15,2))</f>
        <v/>
      </c>
    </row>
    <row r="16" spans="1:11" ht="22.5" x14ac:dyDescent="0.25">
      <c r="A16" s="14" t="s">
        <v>210</v>
      </c>
      <c r="B16" s="14" t="s">
        <v>10</v>
      </c>
      <c r="C16" s="14" t="s">
        <v>2</v>
      </c>
      <c r="D16" s="15" t="s">
        <v>71</v>
      </c>
      <c r="E16" s="15"/>
      <c r="F16" s="16">
        <v>4</v>
      </c>
      <c r="G16" s="95"/>
      <c r="H16" s="96">
        <f t="shared" si="0"/>
        <v>0</v>
      </c>
      <c r="J1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max.",IF(G16&gt;=E16,+ROUND(((100-'Anexo I pag 1 oferta'!$G$36)/100)*'LOTE 2  Tabla Desglose Precio'!G16,2),ROUND(((100-'Anexo I pag 1 oferta'!$G$36)/100)*'LOTE 2  Tabla Desglose Precio'!E16,2)))))</f>
        <v/>
      </c>
      <c r="K16" s="97" t="str">
        <f>IF('Anexo I pag 1 oferta'!$H$30&lt;&gt;"si","",+ROUND(+F16*J16,2))</f>
        <v/>
      </c>
    </row>
    <row r="17" spans="1:11" ht="22.5" x14ac:dyDescent="0.25">
      <c r="A17" s="14" t="s">
        <v>211</v>
      </c>
      <c r="B17" s="14" t="s">
        <v>10</v>
      </c>
      <c r="C17" s="14" t="s">
        <v>2</v>
      </c>
      <c r="D17" s="15" t="s">
        <v>72</v>
      </c>
      <c r="E17" s="15"/>
      <c r="F17" s="16">
        <v>2</v>
      </c>
      <c r="G17" s="95"/>
      <c r="H17" s="96">
        <f t="shared" si="0"/>
        <v>0</v>
      </c>
      <c r="J1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max.",IF(G17&gt;=E17,+ROUND(((100-'Anexo I pag 1 oferta'!$G$36)/100)*'LOTE 2  Tabla Desglose Precio'!G17,2),ROUND(((100-'Anexo I pag 1 oferta'!$G$36)/100)*'LOTE 2  Tabla Desglose Precio'!E17,2)))))</f>
        <v/>
      </c>
      <c r="K17" s="97" t="str">
        <f>IF('Anexo I pag 1 oferta'!$H$30&lt;&gt;"si","",+ROUND(+F17*J17,2))</f>
        <v/>
      </c>
    </row>
    <row r="18" spans="1:11" ht="22.5" x14ac:dyDescent="0.25">
      <c r="A18" s="14" t="s">
        <v>212</v>
      </c>
      <c r="B18" s="14" t="s">
        <v>10</v>
      </c>
      <c r="C18" s="14" t="s">
        <v>2</v>
      </c>
      <c r="D18" s="15" t="s">
        <v>73</v>
      </c>
      <c r="E18" s="15"/>
      <c r="F18" s="16">
        <v>3</v>
      </c>
      <c r="G18" s="95"/>
      <c r="H18" s="96">
        <f t="shared" si="0"/>
        <v>0</v>
      </c>
      <c r="J1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max.",IF(G18&gt;=E18,+ROUND(((100-'Anexo I pag 1 oferta'!$G$36)/100)*'LOTE 2  Tabla Desglose Precio'!G18,2),ROUND(((100-'Anexo I pag 1 oferta'!$G$36)/100)*'LOTE 2  Tabla Desglose Precio'!E18,2)))))</f>
        <v/>
      </c>
      <c r="K18" s="97" t="str">
        <f>IF('Anexo I pag 1 oferta'!$H$30&lt;&gt;"si","",+ROUND(+F18*J18,2))</f>
        <v/>
      </c>
    </row>
    <row r="19" spans="1:11" ht="22.5" x14ac:dyDescent="0.25">
      <c r="A19" s="14" t="s">
        <v>213</v>
      </c>
      <c r="B19" s="14" t="s">
        <v>10</v>
      </c>
      <c r="C19" s="14" t="s">
        <v>2</v>
      </c>
      <c r="D19" s="15" t="s">
        <v>74</v>
      </c>
      <c r="E19" s="15"/>
      <c r="F19" s="16">
        <v>2</v>
      </c>
      <c r="G19" s="95"/>
      <c r="H19" s="96">
        <f t="shared" si="0"/>
        <v>0</v>
      </c>
      <c r="J1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max.",IF(G19&gt;=E19,+ROUND(((100-'Anexo I pag 1 oferta'!$G$36)/100)*'LOTE 2  Tabla Desglose Precio'!G19,2),ROUND(((100-'Anexo I pag 1 oferta'!$G$36)/100)*'LOTE 2  Tabla Desglose Precio'!E19,2)))))</f>
        <v/>
      </c>
      <c r="K19" s="97" t="str">
        <f>IF('Anexo I pag 1 oferta'!$H$30&lt;&gt;"si","",+ROUND(+F19*J19,2))</f>
        <v/>
      </c>
    </row>
    <row r="20" spans="1:11" x14ac:dyDescent="0.25">
      <c r="A20" s="29"/>
      <c r="B20" s="29"/>
      <c r="C20" s="29"/>
      <c r="D20" s="30" t="s">
        <v>23</v>
      </c>
      <c r="E20" s="30"/>
      <c r="F20" s="24"/>
      <c r="G20" s="101"/>
      <c r="H20" s="106">
        <f>SUM(H12:H19)</f>
        <v>0</v>
      </c>
      <c r="J20" s="101"/>
      <c r="K20" s="108">
        <f>SUM(K12:K19)</f>
        <v>0</v>
      </c>
    </row>
    <row r="21" spans="1:11" x14ac:dyDescent="0.25">
      <c r="A21" s="11" t="s">
        <v>24</v>
      </c>
      <c r="B21" s="11" t="s">
        <v>7</v>
      </c>
      <c r="C21" s="11" t="s">
        <v>8</v>
      </c>
      <c r="D21" s="20" t="s">
        <v>75</v>
      </c>
      <c r="E21" s="20"/>
      <c r="F21" s="13"/>
      <c r="G21" s="93"/>
      <c r="H21" s="94"/>
      <c r="J21" s="93"/>
      <c r="K21" s="94"/>
    </row>
    <row r="22" spans="1:11" x14ac:dyDescent="0.25">
      <c r="A22" s="14" t="s">
        <v>214</v>
      </c>
      <c r="B22" s="14" t="s">
        <v>10</v>
      </c>
      <c r="C22" s="14" t="s">
        <v>2</v>
      </c>
      <c r="D22" s="15" t="s">
        <v>76</v>
      </c>
      <c r="E22" s="15"/>
      <c r="F22" s="16">
        <v>3</v>
      </c>
      <c r="G22" s="95"/>
      <c r="H22" s="96">
        <f>+ROUND(+F22*G22,2)</f>
        <v>0</v>
      </c>
      <c r="J2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max.",IF(G22&gt;=E22,+ROUND(((100-'Anexo I pag 1 oferta'!$G$36)/100)*'LOTE 2  Tabla Desglose Precio'!G22,2),ROUND(((100-'Anexo I pag 1 oferta'!$G$36)/100)*'LOTE 2  Tabla Desglose Precio'!E22,2)))))</f>
        <v/>
      </c>
      <c r="K22" s="97" t="str">
        <f>IF('Anexo I pag 1 oferta'!$H$30&lt;&gt;"si","",+ROUND(+F22*J22,2))</f>
        <v/>
      </c>
    </row>
    <row r="23" spans="1:11" x14ac:dyDescent="0.25">
      <c r="A23" s="29"/>
      <c r="B23" s="29"/>
      <c r="C23" s="29"/>
      <c r="D23" s="30" t="s">
        <v>32</v>
      </c>
      <c r="E23" s="30"/>
      <c r="F23" s="24"/>
      <c r="G23" s="101"/>
      <c r="H23" s="106">
        <f>SUM(H22)</f>
        <v>0</v>
      </c>
      <c r="J23" s="110"/>
      <c r="K23" s="108">
        <f>SUM(K22)</f>
        <v>0</v>
      </c>
    </row>
    <row r="24" spans="1:11" x14ac:dyDescent="0.25">
      <c r="A24" s="29"/>
      <c r="B24" s="29"/>
      <c r="C24" s="29"/>
      <c r="D24" s="77" t="s">
        <v>200</v>
      </c>
      <c r="E24" s="77"/>
      <c r="F24" s="24"/>
      <c r="G24" s="101"/>
      <c r="H24" s="102">
        <f>+H23+H20</f>
        <v>0</v>
      </c>
      <c r="J24" s="111"/>
      <c r="K24" s="102">
        <f>+K23+K20</f>
        <v>0</v>
      </c>
    </row>
    <row r="25" spans="1:11" x14ac:dyDescent="0.25">
      <c r="A25" s="78" t="s">
        <v>156</v>
      </c>
      <c r="B25" s="17"/>
      <c r="C25" s="17"/>
      <c r="D25" s="51"/>
      <c r="E25" s="51"/>
      <c r="F25" s="19"/>
      <c r="G25" s="98"/>
      <c r="H25" s="103"/>
      <c r="J25" s="98"/>
      <c r="K25" s="102"/>
    </row>
    <row r="26" spans="1:11" x14ac:dyDescent="0.25">
      <c r="A26" s="11" t="s">
        <v>33</v>
      </c>
      <c r="B26" s="11" t="s">
        <v>7</v>
      </c>
      <c r="C26" s="11" t="s">
        <v>8</v>
      </c>
      <c r="D26" s="20" t="s">
        <v>167</v>
      </c>
      <c r="E26" s="129" t="s">
        <v>184</v>
      </c>
      <c r="F26" s="130"/>
      <c r="G26" s="188" t="s">
        <v>185</v>
      </c>
      <c r="H26" s="188" t="s">
        <v>185</v>
      </c>
      <c r="J26" s="93"/>
      <c r="K26" s="94"/>
    </row>
    <row r="27" spans="1:11" x14ac:dyDescent="0.25">
      <c r="A27" s="14" t="s">
        <v>215</v>
      </c>
      <c r="B27" s="14" t="s">
        <v>10</v>
      </c>
      <c r="C27" s="14" t="s">
        <v>2</v>
      </c>
      <c r="D27" s="15" t="s">
        <v>52</v>
      </c>
      <c r="E27" s="134">
        <v>4.4999999999999997E-3</v>
      </c>
      <c r="F27" s="135">
        <v>1</v>
      </c>
      <c r="G27" s="189">
        <f>+ROUND(($H$24*E27)/F27,2)</f>
        <v>0</v>
      </c>
      <c r="H27" s="136">
        <f>+ROUND(+F27*G27,2)</f>
        <v>0</v>
      </c>
      <c r="J2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max.",IF(G27&gt;=E27,+ROUND(((100-'Anexo I pag 1 oferta'!$G$36)/100)*'LOTE 2  Tabla Desglose Precio'!G27,2),ROUND(((100-'Anexo I pag 1 oferta'!$G$36)/100)*'LOTE 2  Tabla Desglose Precio'!E27,2)))))</f>
        <v/>
      </c>
      <c r="K27" s="97" t="str">
        <f>IF('Anexo I pag 1 oferta'!$H$30&lt;&gt;"si","",+ROUND(+F27*J27,2))</f>
        <v/>
      </c>
    </row>
    <row r="28" spans="1:11" ht="22.5" x14ac:dyDescent="0.25">
      <c r="A28" s="14" t="s">
        <v>216</v>
      </c>
      <c r="B28" s="14" t="s">
        <v>10</v>
      </c>
      <c r="C28" s="14" t="s">
        <v>2</v>
      </c>
      <c r="D28" s="15" t="s">
        <v>53</v>
      </c>
      <c r="E28" s="134">
        <v>3.3E-3</v>
      </c>
      <c r="F28" s="135">
        <v>1</v>
      </c>
      <c r="G28" s="189">
        <f>+ROUND(($H$24*E28)/F28,2)</f>
        <v>0</v>
      </c>
      <c r="H28" s="136">
        <f>+ROUND(+F28*G28,2)</f>
        <v>0</v>
      </c>
      <c r="J2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max.",IF(G28&gt;=E28,+ROUND(((100-'Anexo I pag 1 oferta'!$G$36)/100)*'LOTE 2  Tabla Desglose Precio'!G28,2),ROUND(((100-'Anexo I pag 1 oferta'!$G$36)/100)*'LOTE 2  Tabla Desglose Precio'!E28,2)))))</f>
        <v/>
      </c>
      <c r="K28" s="97" t="str">
        <f>IF('Anexo I pag 1 oferta'!$H$30&lt;&gt;"si","",+ROUND(+F28*J28,2))</f>
        <v/>
      </c>
    </row>
    <row r="29" spans="1:11" x14ac:dyDescent="0.25">
      <c r="A29" s="29"/>
      <c r="B29" s="29"/>
      <c r="C29" s="29"/>
      <c r="D29" s="30" t="s">
        <v>36</v>
      </c>
      <c r="E29" s="144"/>
      <c r="F29" s="145"/>
      <c r="G29" s="146"/>
      <c r="H29" s="147">
        <f>SUM(H27:H28)</f>
        <v>0</v>
      </c>
      <c r="J29" s="101"/>
      <c r="K29" s="108">
        <f>SUM(K27:K28)</f>
        <v>0</v>
      </c>
    </row>
    <row r="30" spans="1:11" x14ac:dyDescent="0.25">
      <c r="A30" s="11" t="s">
        <v>37</v>
      </c>
      <c r="B30" s="11" t="s">
        <v>7</v>
      </c>
      <c r="C30" s="11" t="s">
        <v>8</v>
      </c>
      <c r="D30" s="20" t="s">
        <v>168</v>
      </c>
      <c r="E30" s="129" t="s">
        <v>184</v>
      </c>
      <c r="F30" s="141"/>
      <c r="G30" s="188" t="s">
        <v>185</v>
      </c>
      <c r="H30" s="188" t="s">
        <v>185</v>
      </c>
      <c r="J30" s="93"/>
      <c r="K30" s="94"/>
    </row>
    <row r="31" spans="1:11" ht="22.5" x14ac:dyDescent="0.25">
      <c r="A31" s="14" t="s">
        <v>217</v>
      </c>
      <c r="B31" s="14" t="s">
        <v>10</v>
      </c>
      <c r="C31" s="14" t="s">
        <v>2</v>
      </c>
      <c r="D31" s="15" t="s">
        <v>58</v>
      </c>
      <c r="E31" s="134">
        <v>4.41E-2</v>
      </c>
      <c r="F31" s="135">
        <v>2</v>
      </c>
      <c r="G31" s="189">
        <f>+ROUND(($H$24*E31)/F31,2)</f>
        <v>0</v>
      </c>
      <c r="H31" s="136">
        <f>+ROUND(+F31*G31,2)</f>
        <v>0</v>
      </c>
      <c r="J3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max.",IF(G31&gt;=E31,+ROUND(((100-'Anexo I pag 1 oferta'!$G$36)/100)*'LOTE 2  Tabla Desglose Precio'!G31,2),ROUND(((100-'Anexo I pag 1 oferta'!$G$36)/100)*'LOTE 2  Tabla Desglose Precio'!E31,2)))))</f>
        <v/>
      </c>
      <c r="K31" s="97" t="str">
        <f>IF('Anexo I pag 1 oferta'!$H$30&lt;&gt;"si","",+ROUND(+F31*J31,2))</f>
        <v/>
      </c>
    </row>
    <row r="32" spans="1:11" ht="22.5" x14ac:dyDescent="0.25">
      <c r="A32" s="14" t="s">
        <v>218</v>
      </c>
      <c r="B32" s="14" t="s">
        <v>10</v>
      </c>
      <c r="C32" s="14" t="s">
        <v>2</v>
      </c>
      <c r="D32" s="15" t="s">
        <v>59</v>
      </c>
      <c r="E32" s="134">
        <v>5.2600000000000001E-2</v>
      </c>
      <c r="F32" s="135">
        <v>5</v>
      </c>
      <c r="G32" s="189">
        <f>+ROUND(($H$24*E32)/F32,2)</f>
        <v>0</v>
      </c>
      <c r="H32" s="136">
        <f>+ROUND(+F32*G32,2)</f>
        <v>0</v>
      </c>
      <c r="J3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max.",IF(G32&gt;=E32,+ROUND(((100-'Anexo I pag 1 oferta'!$G$36)/100)*'LOTE 2  Tabla Desglose Precio'!G32,2),ROUND(((100-'Anexo I pag 1 oferta'!$G$36)/100)*'LOTE 2  Tabla Desglose Precio'!E32,2)))))</f>
        <v/>
      </c>
      <c r="K32" s="97" t="str">
        <f>IF('Anexo I pag 1 oferta'!$H$30&lt;&gt;"si","",+ROUND(+F32*J32,2))</f>
        <v/>
      </c>
    </row>
    <row r="33" spans="1:11" x14ac:dyDescent="0.25">
      <c r="A33" s="29"/>
      <c r="B33" s="29"/>
      <c r="C33" s="29"/>
      <c r="D33" s="30" t="s">
        <v>43</v>
      </c>
      <c r="E33" s="144"/>
      <c r="F33" s="145"/>
      <c r="G33" s="146"/>
      <c r="H33" s="147">
        <f>SUM(H31:H32)</f>
        <v>0</v>
      </c>
      <c r="J33" s="101"/>
      <c r="K33" s="108">
        <f>SUM(K31:K32)</f>
        <v>0</v>
      </c>
    </row>
    <row r="34" spans="1:11" x14ac:dyDescent="0.25">
      <c r="A34" s="11" t="s">
        <v>44</v>
      </c>
      <c r="B34" s="11" t="s">
        <v>7</v>
      </c>
      <c r="C34" s="11" t="s">
        <v>8</v>
      </c>
      <c r="D34" s="20" t="s">
        <v>166</v>
      </c>
      <c r="E34" s="129" t="s">
        <v>184</v>
      </c>
      <c r="F34" s="141"/>
      <c r="G34" s="188" t="s">
        <v>185</v>
      </c>
      <c r="H34" s="188" t="s">
        <v>185</v>
      </c>
      <c r="J34" s="93"/>
      <c r="K34" s="94"/>
    </row>
    <row r="35" spans="1:11" x14ac:dyDescent="0.25">
      <c r="A35" s="14" t="s">
        <v>219</v>
      </c>
      <c r="B35" s="14" t="s">
        <v>10</v>
      </c>
      <c r="C35" s="14" t="s">
        <v>63</v>
      </c>
      <c r="D35" s="15" t="s">
        <v>64</v>
      </c>
      <c r="E35" s="134">
        <v>2.2100000000000002E-2</v>
      </c>
      <c r="F35" s="135">
        <v>1</v>
      </c>
      <c r="G35" s="189">
        <f>+ROUND(($H$24*E35)/F35,2)</f>
        <v>0</v>
      </c>
      <c r="H35" s="136">
        <f>+ROUND(+F35*G35,2)</f>
        <v>0</v>
      </c>
      <c r="J3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max.",IF(G35&gt;=E35,+ROUND(((100-'Anexo I pag 1 oferta'!$G$36)/100)*'LOTE 2  Tabla Desglose Precio'!G35,2),ROUND(((100-'Anexo I pag 1 oferta'!$G$36)/100)*'LOTE 2  Tabla Desglose Precio'!E35,2)))))</f>
        <v/>
      </c>
      <c r="K35" s="97" t="str">
        <f>IF('Anexo I pag 1 oferta'!$H$30&lt;&gt;"si","",+ROUND(+F35*J35,2))</f>
        <v/>
      </c>
    </row>
    <row r="36" spans="1:11" x14ac:dyDescent="0.25">
      <c r="A36" s="29"/>
      <c r="B36" s="29"/>
      <c r="C36" s="29"/>
      <c r="D36" s="30" t="s">
        <v>50</v>
      </c>
      <c r="E36" s="148"/>
      <c r="F36" s="145"/>
      <c r="G36" s="146"/>
      <c r="H36" s="147">
        <f>SUM(H35)</f>
        <v>0</v>
      </c>
      <c r="J36" s="101"/>
      <c r="K36" s="108">
        <f>SUM(K35)</f>
        <v>0</v>
      </c>
    </row>
    <row r="37" spans="1:11" x14ac:dyDescent="0.25">
      <c r="A37" s="21"/>
      <c r="B37" s="22"/>
      <c r="C37" s="22"/>
      <c r="D37" s="30" t="s">
        <v>122</v>
      </c>
      <c r="E37" s="30"/>
      <c r="F37" s="24"/>
      <c r="G37" s="101"/>
      <c r="H37" s="106">
        <f>+H36+H33+H29+H23+H20</f>
        <v>0</v>
      </c>
      <c r="J37" s="101"/>
      <c r="K37" s="108">
        <f>+K36+K33+K29+K23+K20</f>
        <v>0</v>
      </c>
    </row>
    <row r="38" spans="1:11" ht="9.9499999999999993" customHeight="1" x14ac:dyDescent="0.25">
      <c r="A38" s="80" t="s">
        <v>156</v>
      </c>
      <c r="B38" s="5"/>
      <c r="C38" s="5"/>
      <c r="D38" s="5"/>
      <c r="E38" s="5"/>
      <c r="F38" s="5"/>
      <c r="G38" s="112"/>
      <c r="H38" s="112"/>
      <c r="J38" s="112"/>
      <c r="K38" s="112"/>
    </row>
    <row r="39" spans="1:11" x14ac:dyDescent="0.25">
      <c r="A39" s="8" t="s">
        <v>0</v>
      </c>
      <c r="B39" s="8" t="s">
        <v>1</v>
      </c>
      <c r="C39" s="8" t="s">
        <v>2</v>
      </c>
      <c r="D39" s="28" t="s">
        <v>3</v>
      </c>
      <c r="E39" s="28"/>
      <c r="F39" s="10" t="s">
        <v>4</v>
      </c>
      <c r="G39" s="90" t="s">
        <v>5</v>
      </c>
      <c r="H39" s="91" t="s">
        <v>159</v>
      </c>
      <c r="J39" s="90" t="s">
        <v>5</v>
      </c>
      <c r="K39" s="91" t="s">
        <v>159</v>
      </c>
    </row>
    <row r="40" spans="1:11" x14ac:dyDescent="0.25">
      <c r="A40" s="181" t="s">
        <v>121</v>
      </c>
      <c r="B40" s="182"/>
      <c r="C40" s="182"/>
      <c r="D40" s="182"/>
      <c r="E40" s="182"/>
      <c r="F40" s="182"/>
      <c r="G40" s="182"/>
      <c r="H40" s="183"/>
      <c r="J40" s="112"/>
      <c r="K40" s="112"/>
    </row>
    <row r="41" spans="1:11" x14ac:dyDescent="0.25">
      <c r="A41" s="11" t="s">
        <v>6</v>
      </c>
      <c r="B41" s="11" t="s">
        <v>7</v>
      </c>
      <c r="C41" s="11" t="s">
        <v>8</v>
      </c>
      <c r="D41" s="20" t="s">
        <v>77</v>
      </c>
      <c r="E41" s="20"/>
      <c r="F41" s="13"/>
      <c r="G41" s="93"/>
      <c r="H41" s="94"/>
      <c r="J41" s="93"/>
      <c r="K41" s="94"/>
    </row>
    <row r="42" spans="1:11" ht="22.5" x14ac:dyDescent="0.25">
      <c r="A42" s="14" t="s">
        <v>220</v>
      </c>
      <c r="B42" s="14" t="s">
        <v>10</v>
      </c>
      <c r="C42" s="14" t="s">
        <v>2</v>
      </c>
      <c r="D42" s="15" t="s">
        <v>78</v>
      </c>
      <c r="E42" s="15"/>
      <c r="F42" s="16">
        <v>2</v>
      </c>
      <c r="G42" s="95"/>
      <c r="H42" s="96">
        <f t="shared" ref="H42:H57" si="1">+ROUND(+F42*G42,2)</f>
        <v>0</v>
      </c>
      <c r="J4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max.",IF(G42&gt;=E42,+ROUND(((100-'Anexo I pag 1 oferta'!$G$36)/100)*'LOTE 2  Tabla Desglose Precio'!G42,2),ROUND(((100-'Anexo I pag 1 oferta'!$G$36)/100)*'LOTE 2  Tabla Desglose Precio'!E42,2)))))</f>
        <v/>
      </c>
      <c r="K42" s="97" t="str">
        <f>IF('Anexo I pag 1 oferta'!$H$30&lt;&gt;"si","",+ROUND(+F42*J42,2))</f>
        <v/>
      </c>
    </row>
    <row r="43" spans="1:11" ht="22.5" x14ac:dyDescent="0.25">
      <c r="A43" s="14" t="s">
        <v>221</v>
      </c>
      <c r="B43" s="14" t="s">
        <v>10</v>
      </c>
      <c r="C43" s="14" t="s">
        <v>2</v>
      </c>
      <c r="D43" s="15" t="s">
        <v>79</v>
      </c>
      <c r="E43" s="15"/>
      <c r="F43" s="16">
        <v>2</v>
      </c>
      <c r="G43" s="95"/>
      <c r="H43" s="96">
        <f t="shared" si="1"/>
        <v>0</v>
      </c>
      <c r="J4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max.",IF(G43&gt;=E43,+ROUND(((100-'Anexo I pag 1 oferta'!$G$36)/100)*'LOTE 2  Tabla Desglose Precio'!G43,2),ROUND(((100-'Anexo I pag 1 oferta'!$G$36)/100)*'LOTE 2  Tabla Desglose Precio'!E43,2)))))</f>
        <v/>
      </c>
      <c r="K43" s="97" t="str">
        <f>IF('Anexo I pag 1 oferta'!$H$30&lt;&gt;"si","",+ROUND(+F43*J43,2))</f>
        <v/>
      </c>
    </row>
    <row r="44" spans="1:11" ht="22.5" x14ac:dyDescent="0.25">
      <c r="A44" s="14" t="s">
        <v>222</v>
      </c>
      <c r="B44" s="14" t="s">
        <v>10</v>
      </c>
      <c r="C44" s="14" t="s">
        <v>14</v>
      </c>
      <c r="D44" s="15" t="s">
        <v>80</v>
      </c>
      <c r="E44" s="15"/>
      <c r="F44" s="16">
        <v>4</v>
      </c>
      <c r="G44" s="95"/>
      <c r="H44" s="96">
        <f t="shared" si="1"/>
        <v>0</v>
      </c>
      <c r="J4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max.",IF(G44&gt;=E44,+ROUND(((100-'Anexo I pag 1 oferta'!$G$36)/100)*'LOTE 2  Tabla Desglose Precio'!G44,2),ROUND(((100-'Anexo I pag 1 oferta'!$G$36)/100)*'LOTE 2  Tabla Desglose Precio'!E44,2)))))</f>
        <v/>
      </c>
      <c r="K44" s="97" t="str">
        <f>IF('Anexo I pag 1 oferta'!$H$30&lt;&gt;"si","",+ROUND(+F44*J44,2))</f>
        <v/>
      </c>
    </row>
    <row r="45" spans="1:11" ht="22.5" x14ac:dyDescent="0.25">
      <c r="A45" s="14" t="s">
        <v>223</v>
      </c>
      <c r="B45" s="14" t="s">
        <v>10</v>
      </c>
      <c r="C45" s="14" t="s">
        <v>14</v>
      </c>
      <c r="D45" s="15" t="s">
        <v>81</v>
      </c>
      <c r="E45" s="15"/>
      <c r="F45" s="16">
        <v>4</v>
      </c>
      <c r="G45" s="95"/>
      <c r="H45" s="96">
        <f t="shared" si="1"/>
        <v>0</v>
      </c>
      <c r="J4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max.",IF(G45&gt;=E45,+ROUND(((100-'Anexo I pag 1 oferta'!$G$36)/100)*'LOTE 2  Tabla Desglose Precio'!G45,2),ROUND(((100-'Anexo I pag 1 oferta'!$G$36)/100)*'LOTE 2  Tabla Desglose Precio'!E45,2)))))</f>
        <v/>
      </c>
      <c r="K45" s="97" t="str">
        <f>IF('Anexo I pag 1 oferta'!$H$30&lt;&gt;"si","",+ROUND(+F45*J45,2))</f>
        <v/>
      </c>
    </row>
    <row r="46" spans="1:11" ht="22.5" x14ac:dyDescent="0.25">
      <c r="A46" s="14" t="s">
        <v>224</v>
      </c>
      <c r="B46" s="14" t="s">
        <v>10</v>
      </c>
      <c r="C46" s="14" t="s">
        <v>14</v>
      </c>
      <c r="D46" s="15" t="s">
        <v>82</v>
      </c>
      <c r="E46" s="15"/>
      <c r="F46" s="16">
        <v>260.7</v>
      </c>
      <c r="G46" s="95"/>
      <c r="H46" s="96">
        <f t="shared" si="1"/>
        <v>0</v>
      </c>
      <c r="J4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max.",IF(G46&gt;=E46,+ROUND(((100-'Anexo I pag 1 oferta'!$G$36)/100)*'LOTE 2  Tabla Desglose Precio'!G46,2),ROUND(((100-'Anexo I pag 1 oferta'!$G$36)/100)*'LOTE 2  Tabla Desglose Precio'!E46,2)))))</f>
        <v/>
      </c>
      <c r="K46" s="97" t="str">
        <f>IF('Anexo I pag 1 oferta'!$H$30&lt;&gt;"si","",+ROUND(+F46*J46,2))</f>
        <v/>
      </c>
    </row>
    <row r="47" spans="1:11" ht="22.5" x14ac:dyDescent="0.25">
      <c r="A47" s="14" t="s">
        <v>225</v>
      </c>
      <c r="B47" s="14" t="s">
        <v>10</v>
      </c>
      <c r="C47" s="14" t="s">
        <v>19</v>
      </c>
      <c r="D47" s="15" t="s">
        <v>83</v>
      </c>
      <c r="E47" s="15"/>
      <c r="F47" s="16">
        <v>14</v>
      </c>
      <c r="G47" s="95"/>
      <c r="H47" s="96">
        <f t="shared" si="1"/>
        <v>0</v>
      </c>
      <c r="J4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max.",IF(G47&gt;=E47,+ROUND(((100-'Anexo I pag 1 oferta'!$G$36)/100)*'LOTE 2  Tabla Desglose Precio'!G47,2),ROUND(((100-'Anexo I pag 1 oferta'!$G$36)/100)*'LOTE 2  Tabla Desglose Precio'!E47,2)))))</f>
        <v/>
      </c>
      <c r="K47" s="97" t="str">
        <f>IF('Anexo I pag 1 oferta'!$H$30&lt;&gt;"si","",+ROUND(+F47*J47,2))</f>
        <v/>
      </c>
    </row>
    <row r="48" spans="1:11" x14ac:dyDescent="0.25">
      <c r="A48" s="14" t="s">
        <v>226</v>
      </c>
      <c r="B48" s="14" t="s">
        <v>10</v>
      </c>
      <c r="C48" s="14" t="s">
        <v>19</v>
      </c>
      <c r="D48" s="15" t="s">
        <v>84</v>
      </c>
      <c r="E48" s="15"/>
      <c r="F48" s="16">
        <v>14</v>
      </c>
      <c r="G48" s="95"/>
      <c r="H48" s="96">
        <f t="shared" si="1"/>
        <v>0</v>
      </c>
      <c r="J4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max.",IF(G48&gt;=E48,+ROUND(((100-'Anexo I pag 1 oferta'!$G$36)/100)*'LOTE 2  Tabla Desglose Precio'!G48,2),ROUND(((100-'Anexo I pag 1 oferta'!$G$36)/100)*'LOTE 2  Tabla Desglose Precio'!E48,2)))))</f>
        <v/>
      </c>
      <c r="K48" s="97" t="str">
        <f>IF('Anexo I pag 1 oferta'!$H$30&lt;&gt;"si","",+ROUND(+F48*J48,2))</f>
        <v/>
      </c>
    </row>
    <row r="49" spans="1:11" ht="22.5" x14ac:dyDescent="0.25">
      <c r="A49" s="14" t="s">
        <v>227</v>
      </c>
      <c r="B49" s="14" t="s">
        <v>10</v>
      </c>
      <c r="C49" s="14" t="s">
        <v>2</v>
      </c>
      <c r="D49" s="15" t="s">
        <v>85</v>
      </c>
      <c r="E49" s="15"/>
      <c r="F49" s="16">
        <v>8</v>
      </c>
      <c r="G49" s="95"/>
      <c r="H49" s="96">
        <f t="shared" si="1"/>
        <v>0</v>
      </c>
      <c r="J4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max.",IF(G49&gt;=E49,+ROUND(((100-'Anexo I pag 1 oferta'!$G$36)/100)*'LOTE 2  Tabla Desglose Precio'!G49,2),ROUND(((100-'Anexo I pag 1 oferta'!$G$36)/100)*'LOTE 2  Tabla Desglose Precio'!E49,2)))))</f>
        <v/>
      </c>
      <c r="K49" s="97" t="str">
        <f>IF('Anexo I pag 1 oferta'!$H$30&lt;&gt;"si","",+ROUND(+F49*J49,2))</f>
        <v/>
      </c>
    </row>
    <row r="50" spans="1:11" ht="22.5" x14ac:dyDescent="0.25">
      <c r="A50" s="14" t="s">
        <v>228</v>
      </c>
      <c r="B50" s="14" t="s">
        <v>10</v>
      </c>
      <c r="C50" s="14" t="s">
        <v>14</v>
      </c>
      <c r="D50" s="15" t="s">
        <v>86</v>
      </c>
      <c r="E50" s="15"/>
      <c r="F50" s="16">
        <v>98.4</v>
      </c>
      <c r="G50" s="95"/>
      <c r="H50" s="96">
        <f t="shared" si="1"/>
        <v>0</v>
      </c>
      <c r="J5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max.",IF(G50&gt;=E50,+ROUND(((100-'Anexo I pag 1 oferta'!$G$36)/100)*'LOTE 2  Tabla Desglose Precio'!G50,2),ROUND(((100-'Anexo I pag 1 oferta'!$G$36)/100)*'LOTE 2  Tabla Desglose Precio'!E50,2)))))</f>
        <v/>
      </c>
      <c r="K50" s="97" t="str">
        <f>IF('Anexo I pag 1 oferta'!$H$30&lt;&gt;"si","",+ROUND(+F50*J50,2))</f>
        <v/>
      </c>
    </row>
    <row r="51" spans="1:11" x14ac:dyDescent="0.25">
      <c r="A51" s="14" t="s">
        <v>229</v>
      </c>
      <c r="B51" s="14" t="s">
        <v>10</v>
      </c>
      <c r="C51" s="14" t="s">
        <v>14</v>
      </c>
      <c r="D51" s="15" t="s">
        <v>87</v>
      </c>
      <c r="E51" s="15"/>
      <c r="F51" s="16">
        <v>16.8</v>
      </c>
      <c r="G51" s="95"/>
      <c r="H51" s="96">
        <f t="shared" si="1"/>
        <v>0</v>
      </c>
      <c r="J5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max.",IF(G51&gt;=E51,+ROUND(((100-'Anexo I pag 1 oferta'!$G$36)/100)*'LOTE 2  Tabla Desglose Precio'!G51,2),ROUND(((100-'Anexo I pag 1 oferta'!$G$36)/100)*'LOTE 2  Tabla Desglose Precio'!E51,2)))))</f>
        <v/>
      </c>
      <c r="K51" s="97" t="str">
        <f>IF('Anexo I pag 1 oferta'!$H$30&lt;&gt;"si","",+ROUND(+F51*J51,2))</f>
        <v/>
      </c>
    </row>
    <row r="52" spans="1:11" ht="22.5" x14ac:dyDescent="0.25">
      <c r="A52" s="14" t="s">
        <v>230</v>
      </c>
      <c r="B52" s="14" t="s">
        <v>10</v>
      </c>
      <c r="C52" s="14" t="s">
        <v>14</v>
      </c>
      <c r="D52" s="15" t="s">
        <v>88</v>
      </c>
      <c r="E52" s="15"/>
      <c r="F52" s="16">
        <v>40.4</v>
      </c>
      <c r="G52" s="95"/>
      <c r="H52" s="96">
        <f t="shared" si="1"/>
        <v>0</v>
      </c>
      <c r="J5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max.",IF(G52&gt;=E52,+ROUND(((100-'Anexo I pag 1 oferta'!$G$36)/100)*'LOTE 2  Tabla Desglose Precio'!G52,2),ROUND(((100-'Anexo I pag 1 oferta'!$G$36)/100)*'LOTE 2  Tabla Desglose Precio'!E52,2)))))</f>
        <v/>
      </c>
      <c r="K52" s="97" t="str">
        <f>IF('Anexo I pag 1 oferta'!$H$30&lt;&gt;"si","",+ROUND(+F52*J52,2))</f>
        <v/>
      </c>
    </row>
    <row r="53" spans="1:11" ht="22.5" x14ac:dyDescent="0.25">
      <c r="A53" s="14" t="s">
        <v>231</v>
      </c>
      <c r="B53" s="14" t="s">
        <v>10</v>
      </c>
      <c r="C53" s="14" t="s">
        <v>14</v>
      </c>
      <c r="D53" s="15" t="s">
        <v>89</v>
      </c>
      <c r="E53" s="15"/>
      <c r="F53" s="16">
        <v>31.2</v>
      </c>
      <c r="G53" s="95"/>
      <c r="H53" s="96">
        <f t="shared" si="1"/>
        <v>0</v>
      </c>
      <c r="J5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max.",IF(G53&gt;=E53,+ROUND(((100-'Anexo I pag 1 oferta'!$G$36)/100)*'LOTE 2  Tabla Desglose Precio'!G53,2),ROUND(((100-'Anexo I pag 1 oferta'!$G$36)/100)*'LOTE 2  Tabla Desglose Precio'!E53,2)))))</f>
        <v/>
      </c>
      <c r="K53" s="97" t="str">
        <f>IF('Anexo I pag 1 oferta'!$H$30&lt;&gt;"si","",+ROUND(+F53*J53,2))</f>
        <v/>
      </c>
    </row>
    <row r="54" spans="1:11" ht="22.5" x14ac:dyDescent="0.25">
      <c r="A54" s="14" t="s">
        <v>232</v>
      </c>
      <c r="B54" s="14" t="s">
        <v>10</v>
      </c>
      <c r="C54" s="14" t="s">
        <v>14</v>
      </c>
      <c r="D54" s="15" t="s">
        <v>90</v>
      </c>
      <c r="E54" s="15"/>
      <c r="F54" s="16">
        <v>74.400000000000006</v>
      </c>
      <c r="G54" s="95"/>
      <c r="H54" s="96">
        <f t="shared" si="1"/>
        <v>0</v>
      </c>
      <c r="J5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max.",IF(G54&gt;=E54,+ROUND(((100-'Anexo I pag 1 oferta'!$G$36)/100)*'LOTE 2  Tabla Desglose Precio'!G54,2),ROUND(((100-'Anexo I pag 1 oferta'!$G$36)/100)*'LOTE 2  Tabla Desglose Precio'!E54,2)))))</f>
        <v/>
      </c>
      <c r="K54" s="97" t="str">
        <f>IF('Anexo I pag 1 oferta'!$H$30&lt;&gt;"si","",+ROUND(+F54*J54,2))</f>
        <v/>
      </c>
    </row>
    <row r="55" spans="1:11" x14ac:dyDescent="0.25">
      <c r="A55" s="14" t="s">
        <v>233</v>
      </c>
      <c r="B55" s="14" t="s">
        <v>10</v>
      </c>
      <c r="C55" s="14" t="s">
        <v>14</v>
      </c>
      <c r="D55" s="15" t="s">
        <v>40</v>
      </c>
      <c r="E55" s="15"/>
      <c r="F55" s="16">
        <v>160.19999999999999</v>
      </c>
      <c r="G55" s="95"/>
      <c r="H55" s="96">
        <f t="shared" si="1"/>
        <v>0</v>
      </c>
      <c r="J5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max.",IF(G55&gt;=E55,+ROUND(((100-'Anexo I pag 1 oferta'!$G$36)/100)*'LOTE 2  Tabla Desglose Precio'!G55,2),ROUND(((100-'Anexo I pag 1 oferta'!$G$36)/100)*'LOTE 2  Tabla Desglose Precio'!E55,2)))))</f>
        <v/>
      </c>
      <c r="K55" s="97" t="str">
        <f>IF('Anexo I pag 1 oferta'!$H$30&lt;&gt;"si","",+ROUND(+F55*J55,2))</f>
        <v/>
      </c>
    </row>
    <row r="56" spans="1:11" ht="22.5" x14ac:dyDescent="0.25">
      <c r="A56" s="14" t="s">
        <v>234</v>
      </c>
      <c r="B56" s="14" t="s">
        <v>10</v>
      </c>
      <c r="C56" s="14" t="s">
        <v>2</v>
      </c>
      <c r="D56" s="15" t="s">
        <v>91</v>
      </c>
      <c r="E56" s="15"/>
      <c r="F56" s="16">
        <v>6</v>
      </c>
      <c r="G56" s="95"/>
      <c r="H56" s="96">
        <f t="shared" si="1"/>
        <v>0</v>
      </c>
      <c r="J5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max.",IF(G56&gt;=E56,+ROUND(((100-'Anexo I pag 1 oferta'!$G$36)/100)*'LOTE 2  Tabla Desglose Precio'!G56,2),ROUND(((100-'Anexo I pag 1 oferta'!$G$36)/100)*'LOTE 2  Tabla Desglose Precio'!E56,2)))))</f>
        <v/>
      </c>
      <c r="K56" s="97" t="str">
        <f>IF('Anexo I pag 1 oferta'!$H$30&lt;&gt;"si","",+ROUND(+F56*J56,2))</f>
        <v/>
      </c>
    </row>
    <row r="57" spans="1:11" ht="22.5" x14ac:dyDescent="0.25">
      <c r="A57" s="14" t="s">
        <v>235</v>
      </c>
      <c r="B57" s="14" t="s">
        <v>10</v>
      </c>
      <c r="C57" s="14" t="s">
        <v>2</v>
      </c>
      <c r="D57" s="15" t="s">
        <v>92</v>
      </c>
      <c r="E57" s="15"/>
      <c r="F57" s="16">
        <v>6</v>
      </c>
      <c r="G57" s="95"/>
      <c r="H57" s="96">
        <f t="shared" si="1"/>
        <v>0</v>
      </c>
      <c r="J5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max.",IF(G57&gt;=E57,+ROUND(((100-'Anexo I pag 1 oferta'!$G$36)/100)*'LOTE 2  Tabla Desglose Precio'!G57,2),ROUND(((100-'Anexo I pag 1 oferta'!$G$36)/100)*'LOTE 2  Tabla Desglose Precio'!E57,2)))))</f>
        <v/>
      </c>
      <c r="K57" s="97" t="str">
        <f>IF('Anexo I pag 1 oferta'!$H$30&lt;&gt;"si","",+ROUND(+F57*J57,2))</f>
        <v/>
      </c>
    </row>
    <row r="58" spans="1:11" x14ac:dyDescent="0.25">
      <c r="A58" s="29"/>
      <c r="B58" s="29"/>
      <c r="C58" s="29"/>
      <c r="D58" s="30" t="s">
        <v>23</v>
      </c>
      <c r="E58" s="30"/>
      <c r="F58" s="24"/>
      <c r="G58" s="101"/>
      <c r="H58" s="106">
        <f>SUM(H42:H57)</f>
        <v>0</v>
      </c>
      <c r="J58" s="101"/>
      <c r="K58" s="108">
        <f>SUM(K42:K57)</f>
        <v>0</v>
      </c>
    </row>
    <row r="59" spans="1:11" x14ac:dyDescent="0.25">
      <c r="A59" s="11" t="s">
        <v>24</v>
      </c>
      <c r="B59" s="11" t="s">
        <v>7</v>
      </c>
      <c r="C59" s="11" t="s">
        <v>8</v>
      </c>
      <c r="D59" s="20" t="s">
        <v>93</v>
      </c>
      <c r="E59" s="20"/>
      <c r="F59" s="13"/>
      <c r="G59" s="93"/>
      <c r="H59" s="94"/>
      <c r="J59" s="93"/>
      <c r="K59" s="94"/>
    </row>
    <row r="60" spans="1:11" ht="22.5" x14ac:dyDescent="0.25">
      <c r="A60" s="14" t="s">
        <v>236</v>
      </c>
      <c r="B60" s="14" t="s">
        <v>10</v>
      </c>
      <c r="C60" s="14" t="s">
        <v>2</v>
      </c>
      <c r="D60" s="15" t="s">
        <v>94</v>
      </c>
      <c r="E60" s="15"/>
      <c r="F60" s="16">
        <v>4</v>
      </c>
      <c r="G60" s="95"/>
      <c r="H60" s="96">
        <f t="shared" ref="H60:H71" si="2">+ROUND(+F60*G60,2)</f>
        <v>0</v>
      </c>
      <c r="J6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max.",IF(G60&gt;=E60,+ROUND(((100-'Anexo I pag 1 oferta'!$G$36)/100)*'LOTE 2  Tabla Desglose Precio'!G60,2),ROUND(((100-'Anexo I pag 1 oferta'!$G$36)/100)*'LOTE 2  Tabla Desglose Precio'!E60,2)))))</f>
        <v/>
      </c>
      <c r="K60" s="97" t="str">
        <f>IF('Anexo I pag 1 oferta'!$H$30&lt;&gt;"si","",+ROUND(+F60*J60,2))</f>
        <v/>
      </c>
    </row>
    <row r="61" spans="1:11" ht="22.5" x14ac:dyDescent="0.25">
      <c r="A61" s="14" t="s">
        <v>237</v>
      </c>
      <c r="B61" s="14" t="s">
        <v>10</v>
      </c>
      <c r="C61" s="14" t="s">
        <v>2</v>
      </c>
      <c r="D61" s="153" t="s">
        <v>95</v>
      </c>
      <c r="E61" s="154"/>
      <c r="F61" s="16">
        <v>4</v>
      </c>
      <c r="G61" s="95"/>
      <c r="H61" s="96">
        <f t="shared" si="2"/>
        <v>0</v>
      </c>
      <c r="J6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max.",IF(G61&gt;=E61,+ROUND(((100-'Anexo I pag 1 oferta'!$G$36)/100)*'LOTE 2  Tabla Desglose Precio'!G61,2),ROUND(((100-'Anexo I pag 1 oferta'!$G$36)/100)*'LOTE 2  Tabla Desglose Precio'!E61,2)))))</f>
        <v/>
      </c>
      <c r="K61" s="97" t="str">
        <f>IF('Anexo I pag 1 oferta'!$H$30&lt;&gt;"si","",+ROUND(+F61*J61,2))</f>
        <v/>
      </c>
    </row>
    <row r="62" spans="1:11" ht="22.5" x14ac:dyDescent="0.25">
      <c r="A62" s="14" t="s">
        <v>239</v>
      </c>
      <c r="B62" s="14" t="s">
        <v>10</v>
      </c>
      <c r="C62" s="14" t="s">
        <v>2</v>
      </c>
      <c r="D62" s="155" t="s">
        <v>238</v>
      </c>
      <c r="E62" s="154"/>
      <c r="F62" s="16">
        <v>2</v>
      </c>
      <c r="G62" s="95"/>
      <c r="H62" s="96">
        <f t="shared" si="2"/>
        <v>0</v>
      </c>
      <c r="J6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max.",IF(G62&gt;=E62,+ROUND(((100-'Anexo I pag 1 oferta'!$G$36)/100)*'LOTE 2  Tabla Desglose Precio'!G62,2),ROUND(((100-'Anexo I pag 1 oferta'!$G$36)/100)*'LOTE 2  Tabla Desglose Precio'!E62,2)))))</f>
        <v/>
      </c>
      <c r="K62" s="97" t="str">
        <f>IF('Anexo I pag 1 oferta'!$H$30&lt;&gt;"si","",+ROUND(+F62*J62,2))</f>
        <v/>
      </c>
    </row>
    <row r="63" spans="1:11" ht="22.5" customHeight="1" x14ac:dyDescent="0.25">
      <c r="A63" s="14" t="s">
        <v>241</v>
      </c>
      <c r="B63" s="14" t="s">
        <v>10</v>
      </c>
      <c r="C63" s="14" t="s">
        <v>2</v>
      </c>
      <c r="D63" s="156" t="s">
        <v>240</v>
      </c>
      <c r="E63" s="154"/>
      <c r="F63" s="16">
        <v>2</v>
      </c>
      <c r="G63" s="95"/>
      <c r="H63" s="96">
        <f t="shared" si="2"/>
        <v>0</v>
      </c>
      <c r="J6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max.",IF(G63&gt;=E63,+ROUND(((100-'Anexo I pag 1 oferta'!$G$36)/100)*'LOTE 2  Tabla Desglose Precio'!G63,2),ROUND(((100-'Anexo I pag 1 oferta'!$G$36)/100)*'LOTE 2  Tabla Desglose Precio'!E63,2)))))</f>
        <v/>
      </c>
      <c r="K63" s="97" t="str">
        <f>IF('Anexo I pag 1 oferta'!$H$30&lt;&gt;"si","",+ROUND(+F63*J63,2))</f>
        <v/>
      </c>
    </row>
    <row r="64" spans="1:11" ht="22.5" x14ac:dyDescent="0.25">
      <c r="A64" s="14" t="s">
        <v>242</v>
      </c>
      <c r="B64" s="14" t="s">
        <v>10</v>
      </c>
      <c r="C64" s="14" t="s">
        <v>14</v>
      </c>
      <c r="D64" s="153" t="s">
        <v>82</v>
      </c>
      <c r="E64" s="154"/>
      <c r="F64" s="16">
        <v>765.6</v>
      </c>
      <c r="G64" s="95"/>
      <c r="H64" s="96">
        <f t="shared" si="2"/>
        <v>0</v>
      </c>
      <c r="J6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max.",IF(G64&gt;=E64,+ROUND(((100-'Anexo I pag 1 oferta'!$G$36)/100)*'LOTE 2  Tabla Desglose Precio'!G64,2),ROUND(((100-'Anexo I pag 1 oferta'!$G$36)/100)*'LOTE 2  Tabla Desglose Precio'!E64,2)))))</f>
        <v/>
      </c>
      <c r="K64" s="97" t="str">
        <f>IF('Anexo I pag 1 oferta'!$H$30&lt;&gt;"si","",+ROUND(+F64*J64,2))</f>
        <v/>
      </c>
    </row>
    <row r="65" spans="1:11" ht="22.5" x14ac:dyDescent="0.25">
      <c r="A65" s="14" t="s">
        <v>244</v>
      </c>
      <c r="B65" s="14" t="s">
        <v>10</v>
      </c>
      <c r="C65" s="14" t="s">
        <v>19</v>
      </c>
      <c r="D65" s="156" t="s">
        <v>243</v>
      </c>
      <c r="E65" s="154"/>
      <c r="F65" s="16">
        <v>88</v>
      </c>
      <c r="G65" s="95"/>
      <c r="H65" s="96">
        <f t="shared" si="2"/>
        <v>0</v>
      </c>
      <c r="J6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max.",IF(G65&gt;=E65,+ROUND(((100-'Anexo I pag 1 oferta'!$G$36)/100)*'LOTE 2  Tabla Desglose Precio'!G65,2),ROUND(((100-'Anexo I pag 1 oferta'!$G$36)/100)*'LOTE 2  Tabla Desglose Precio'!E65,2)))))</f>
        <v/>
      </c>
      <c r="K65" s="97" t="str">
        <f>IF('Anexo I pag 1 oferta'!$H$30&lt;&gt;"si","",+ROUND(+F65*J65,2))</f>
        <v/>
      </c>
    </row>
    <row r="66" spans="1:11" ht="22.5" x14ac:dyDescent="0.25">
      <c r="A66" s="14" t="s">
        <v>245</v>
      </c>
      <c r="B66" s="14" t="s">
        <v>10</v>
      </c>
      <c r="C66" s="14" t="s">
        <v>19</v>
      </c>
      <c r="D66" s="15" t="s">
        <v>96</v>
      </c>
      <c r="E66" s="15"/>
      <c r="F66" s="16">
        <v>88</v>
      </c>
      <c r="G66" s="95"/>
      <c r="H66" s="96">
        <f t="shared" si="2"/>
        <v>0</v>
      </c>
      <c r="J6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max.",IF(G66&gt;=E66,+ROUND(((100-'Anexo I pag 1 oferta'!$G$36)/100)*'LOTE 2  Tabla Desglose Precio'!G66,2),ROUND(((100-'Anexo I pag 1 oferta'!$G$36)/100)*'LOTE 2  Tabla Desglose Precio'!E66,2)))))</f>
        <v/>
      </c>
      <c r="K66" s="97" t="str">
        <f>IF('Anexo I pag 1 oferta'!$H$30&lt;&gt;"si","",+ROUND(+F66*J66,2))</f>
        <v/>
      </c>
    </row>
    <row r="67" spans="1:11" ht="22.5" x14ac:dyDescent="0.25">
      <c r="A67" s="14" t="s">
        <v>246</v>
      </c>
      <c r="B67" s="14" t="s">
        <v>10</v>
      </c>
      <c r="C67" s="14" t="s">
        <v>14</v>
      </c>
      <c r="D67" s="15" t="s">
        <v>86</v>
      </c>
      <c r="E67" s="15"/>
      <c r="F67" s="16">
        <v>765.6</v>
      </c>
      <c r="G67" s="95"/>
      <c r="H67" s="96">
        <f t="shared" si="2"/>
        <v>0</v>
      </c>
      <c r="J6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max.",IF(G67&gt;=E67,+ROUND(((100-'Anexo I pag 1 oferta'!$G$36)/100)*'LOTE 2  Tabla Desglose Precio'!G67,2),ROUND(((100-'Anexo I pag 1 oferta'!$G$36)/100)*'LOTE 2  Tabla Desglose Precio'!E67,2)))))</f>
        <v/>
      </c>
      <c r="K67" s="97" t="str">
        <f>IF('Anexo I pag 1 oferta'!$H$30&lt;&gt;"si","",+ROUND(+F67*J67,2))</f>
        <v/>
      </c>
    </row>
    <row r="68" spans="1:11" ht="22.5" x14ac:dyDescent="0.25">
      <c r="A68" s="14" t="s">
        <v>247</v>
      </c>
      <c r="B68" s="14" t="s">
        <v>10</v>
      </c>
      <c r="C68" s="14" t="s">
        <v>14</v>
      </c>
      <c r="D68" s="15" t="s">
        <v>88</v>
      </c>
      <c r="E68" s="15"/>
      <c r="F68" s="16">
        <v>105.6</v>
      </c>
      <c r="G68" s="95"/>
      <c r="H68" s="96">
        <f t="shared" si="2"/>
        <v>0</v>
      </c>
      <c r="J6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max.",IF(G68&gt;=E68,+ROUND(((100-'Anexo I pag 1 oferta'!$G$36)/100)*'LOTE 2  Tabla Desglose Precio'!G68,2),ROUND(((100-'Anexo I pag 1 oferta'!$G$36)/100)*'LOTE 2  Tabla Desglose Precio'!E68,2)))))</f>
        <v/>
      </c>
      <c r="K68" s="97" t="str">
        <f>IF('Anexo I pag 1 oferta'!$H$30&lt;&gt;"si","",+ROUND(+F68*J68,2))</f>
        <v/>
      </c>
    </row>
    <row r="69" spans="1:11" ht="22.5" x14ac:dyDescent="0.25">
      <c r="A69" s="14" t="s">
        <v>248</v>
      </c>
      <c r="B69" s="14" t="s">
        <v>10</v>
      </c>
      <c r="C69" s="14" t="s">
        <v>14</v>
      </c>
      <c r="D69" s="15" t="s">
        <v>90</v>
      </c>
      <c r="E69" s="15"/>
      <c r="F69" s="16">
        <v>149.6</v>
      </c>
      <c r="G69" s="95"/>
      <c r="H69" s="96">
        <f t="shared" si="2"/>
        <v>0</v>
      </c>
      <c r="J6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max.",IF(G69&gt;=E69,+ROUND(((100-'Anexo I pag 1 oferta'!$G$36)/100)*'LOTE 2  Tabla Desglose Precio'!G69,2),ROUND(((100-'Anexo I pag 1 oferta'!$G$36)/100)*'LOTE 2  Tabla Desglose Precio'!E69,2)))))</f>
        <v/>
      </c>
      <c r="K69" s="97" t="str">
        <f>IF('Anexo I pag 1 oferta'!$H$30&lt;&gt;"si","",+ROUND(+F69*J69,2))</f>
        <v/>
      </c>
    </row>
    <row r="70" spans="1:11" x14ac:dyDescent="0.25">
      <c r="A70" s="14" t="s">
        <v>249</v>
      </c>
      <c r="B70" s="14" t="s">
        <v>10</v>
      </c>
      <c r="C70" s="14" t="s">
        <v>14</v>
      </c>
      <c r="D70" s="15" t="s">
        <v>40</v>
      </c>
      <c r="E70" s="15"/>
      <c r="F70" s="16">
        <v>255.2</v>
      </c>
      <c r="G70" s="95"/>
      <c r="H70" s="96">
        <f t="shared" si="2"/>
        <v>0</v>
      </c>
      <c r="J7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max.",IF(G70&gt;=E70,+ROUND(((100-'Anexo I pag 1 oferta'!$G$36)/100)*'LOTE 2  Tabla Desglose Precio'!G70,2),ROUND(((100-'Anexo I pag 1 oferta'!$G$36)/100)*'LOTE 2  Tabla Desglose Precio'!E70,2)))))</f>
        <v/>
      </c>
      <c r="K70" s="97" t="str">
        <f>IF('Anexo I pag 1 oferta'!$H$30&lt;&gt;"si","",+ROUND(+F70*J70,2))</f>
        <v/>
      </c>
    </row>
    <row r="71" spans="1:11" ht="22.5" x14ac:dyDescent="0.25">
      <c r="A71" s="14" t="s">
        <v>250</v>
      </c>
      <c r="B71" s="14" t="s">
        <v>10</v>
      </c>
      <c r="C71" s="14" t="s">
        <v>2</v>
      </c>
      <c r="D71" s="15" t="s">
        <v>97</v>
      </c>
      <c r="E71" s="15"/>
      <c r="F71" s="16">
        <v>22</v>
      </c>
      <c r="G71" s="95"/>
      <c r="H71" s="96">
        <f t="shared" si="2"/>
        <v>0</v>
      </c>
      <c r="J7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max.",IF(G71&gt;=E71,+ROUND(((100-'Anexo I pag 1 oferta'!$G$36)/100)*'LOTE 2  Tabla Desglose Precio'!G71,2),ROUND(((100-'Anexo I pag 1 oferta'!$G$36)/100)*'LOTE 2  Tabla Desglose Precio'!E71,2)))))</f>
        <v/>
      </c>
      <c r="K71" s="97" t="str">
        <f>IF('Anexo I pag 1 oferta'!$H$30&lt;&gt;"si","",+ROUND(+F71*J71,2))</f>
        <v/>
      </c>
    </row>
    <row r="72" spans="1:11" x14ac:dyDescent="0.25">
      <c r="A72" s="29"/>
      <c r="B72" s="29"/>
      <c r="C72" s="29"/>
      <c r="D72" s="30" t="s">
        <v>32</v>
      </c>
      <c r="E72" s="30"/>
      <c r="F72" s="24"/>
      <c r="G72" s="101"/>
      <c r="H72" s="106">
        <f>SUM(H60:H71)</f>
        <v>0</v>
      </c>
      <c r="J72" s="101"/>
      <c r="K72" s="108">
        <f>SUM(K60:K71)</f>
        <v>0</v>
      </c>
    </row>
    <row r="73" spans="1:11" x14ac:dyDescent="0.25">
      <c r="A73" s="11" t="s">
        <v>33</v>
      </c>
      <c r="B73" s="11" t="s">
        <v>7</v>
      </c>
      <c r="C73" s="11" t="s">
        <v>8</v>
      </c>
      <c r="D73" s="20" t="s">
        <v>75</v>
      </c>
      <c r="E73" s="20"/>
      <c r="F73" s="13"/>
      <c r="G73" s="93"/>
      <c r="H73" s="94"/>
      <c r="J73" s="93"/>
      <c r="K73" s="94"/>
    </row>
    <row r="74" spans="1:11" x14ac:dyDescent="0.25">
      <c r="A74" s="14" t="s">
        <v>251</v>
      </c>
      <c r="B74" s="14" t="s">
        <v>10</v>
      </c>
      <c r="C74" s="14" t="s">
        <v>2</v>
      </c>
      <c r="D74" s="15" t="s">
        <v>76</v>
      </c>
      <c r="E74" s="15"/>
      <c r="F74" s="16">
        <v>24</v>
      </c>
      <c r="G74" s="95"/>
      <c r="H74" s="96">
        <f>+ROUND(+F74*G74,2)</f>
        <v>0</v>
      </c>
      <c r="J7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max.",IF(G74&gt;=E74,+ROUND(((100-'Anexo I pag 1 oferta'!$G$36)/100)*'LOTE 2  Tabla Desglose Precio'!G74,2),ROUND(((100-'Anexo I pag 1 oferta'!$G$36)/100)*'LOTE 2  Tabla Desglose Precio'!E74,2)))))</f>
        <v/>
      </c>
      <c r="K74" s="97" t="str">
        <f>IF('Anexo I pag 1 oferta'!$H$30&lt;&gt;"si","",+ROUND(+F74*J74,2))</f>
        <v/>
      </c>
    </row>
    <row r="75" spans="1:11" x14ac:dyDescent="0.25">
      <c r="A75" s="29"/>
      <c r="B75" s="29"/>
      <c r="C75" s="29"/>
      <c r="D75" s="30" t="s">
        <v>36</v>
      </c>
      <c r="E75" s="30"/>
      <c r="F75" s="24"/>
      <c r="G75" s="101"/>
      <c r="H75" s="106">
        <f>SUM(H74)</f>
        <v>0</v>
      </c>
      <c r="J75" s="110"/>
      <c r="K75" s="108">
        <f>SUM(K74)</f>
        <v>0</v>
      </c>
    </row>
    <row r="76" spans="1:11" x14ac:dyDescent="0.25">
      <c r="A76" s="29"/>
      <c r="B76" s="29"/>
      <c r="C76" s="29"/>
      <c r="D76" s="77" t="s">
        <v>201</v>
      </c>
      <c r="E76" s="77"/>
      <c r="F76" s="24"/>
      <c r="G76" s="101"/>
      <c r="H76" s="102">
        <f>+H75+H72+H58</f>
        <v>0</v>
      </c>
      <c r="J76" s="111"/>
      <c r="K76" s="102">
        <f>+K75+K72+K58</f>
        <v>0</v>
      </c>
    </row>
    <row r="77" spans="1:11" x14ac:dyDescent="0.25">
      <c r="A77" s="78" t="s">
        <v>156</v>
      </c>
      <c r="B77" s="17"/>
      <c r="C77" s="17"/>
      <c r="D77" s="51"/>
      <c r="E77" s="51"/>
      <c r="F77" s="19"/>
      <c r="G77" s="98"/>
      <c r="H77" s="103"/>
      <c r="J77" s="98"/>
      <c r="K77" s="102"/>
    </row>
    <row r="78" spans="1:11" x14ac:dyDescent="0.25">
      <c r="A78" s="11" t="s">
        <v>37</v>
      </c>
      <c r="B78" s="11" t="s">
        <v>7</v>
      </c>
      <c r="C78" s="11" t="s">
        <v>8</v>
      </c>
      <c r="D78" s="20" t="s">
        <v>167</v>
      </c>
      <c r="E78" s="129" t="s">
        <v>184</v>
      </c>
      <c r="F78" s="141"/>
      <c r="G78" s="188" t="s">
        <v>185</v>
      </c>
      <c r="H78" s="188" t="s">
        <v>185</v>
      </c>
      <c r="J78" s="93"/>
      <c r="K78" s="94"/>
    </row>
    <row r="79" spans="1:11" x14ac:dyDescent="0.25">
      <c r="A79" s="14" t="s">
        <v>252</v>
      </c>
      <c r="B79" s="14" t="s">
        <v>10</v>
      </c>
      <c r="C79" s="14" t="s">
        <v>2</v>
      </c>
      <c r="D79" s="15" t="s">
        <v>52</v>
      </c>
      <c r="E79" s="134">
        <v>7.7000000000000002E-3</v>
      </c>
      <c r="F79" s="135">
        <v>5</v>
      </c>
      <c r="G79" s="189">
        <f>+ROUND(($H$76*E79)/F79,2)</f>
        <v>0</v>
      </c>
      <c r="H79" s="136">
        <f>+ROUND(+F79*G79,2)</f>
        <v>0</v>
      </c>
      <c r="J7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max.",IF(G79&gt;=E79,+ROUND(((100-'Anexo I pag 1 oferta'!$G$36)/100)*'LOTE 2  Tabla Desglose Precio'!G79,2),ROUND(((100-'Anexo I pag 1 oferta'!$G$36)/100)*'LOTE 2  Tabla Desglose Precio'!E79,2)))))</f>
        <v/>
      </c>
      <c r="K79" s="97" t="str">
        <f>IF('Anexo I pag 1 oferta'!$H$30&lt;&gt;"si","",+ROUND(+F79*J79,2))</f>
        <v/>
      </c>
    </row>
    <row r="80" spans="1:11" ht="22.5" x14ac:dyDescent="0.25">
      <c r="A80" s="14" t="s">
        <v>253</v>
      </c>
      <c r="B80" s="14" t="s">
        <v>10</v>
      </c>
      <c r="C80" s="14" t="s">
        <v>2</v>
      </c>
      <c r="D80" s="15" t="s">
        <v>53</v>
      </c>
      <c r="E80" s="134">
        <v>5.5999999999999999E-3</v>
      </c>
      <c r="F80" s="135">
        <v>5</v>
      </c>
      <c r="G80" s="189">
        <f>+ROUND(($H$76*E80)/F80,2)</f>
        <v>0</v>
      </c>
      <c r="H80" s="136">
        <f>+ROUND(+F80*G80,2)</f>
        <v>0</v>
      </c>
      <c r="J8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max.",IF(G80&gt;=E80,+ROUND(((100-'Anexo I pag 1 oferta'!$G$36)/100)*'LOTE 2  Tabla Desglose Precio'!G80,2),ROUND(((100-'Anexo I pag 1 oferta'!$G$36)/100)*'LOTE 2  Tabla Desglose Precio'!E80,2)))))</f>
        <v/>
      </c>
      <c r="K80" s="97" t="str">
        <f>IF('Anexo I pag 1 oferta'!$H$30&lt;&gt;"si","",+ROUND(+F80*J80,2))</f>
        <v/>
      </c>
    </row>
    <row r="81" spans="1:11" x14ac:dyDescent="0.25">
      <c r="A81" s="29"/>
      <c r="B81" s="29"/>
      <c r="C81" s="29"/>
      <c r="D81" s="30" t="s">
        <v>43</v>
      </c>
      <c r="E81" s="144"/>
      <c r="F81" s="145"/>
      <c r="G81" s="146"/>
      <c r="H81" s="147">
        <f>SUM(H79:H80)</f>
        <v>0</v>
      </c>
      <c r="J81" s="101"/>
      <c r="K81" s="108">
        <f>SUM(K79:K80)</f>
        <v>0</v>
      </c>
    </row>
    <row r="82" spans="1:11" x14ac:dyDescent="0.25">
      <c r="A82" s="11" t="s">
        <v>44</v>
      </c>
      <c r="B82" s="11" t="s">
        <v>7</v>
      </c>
      <c r="C82" s="11" t="s">
        <v>8</v>
      </c>
      <c r="D82" s="20" t="s">
        <v>168</v>
      </c>
      <c r="E82" s="129" t="s">
        <v>184</v>
      </c>
      <c r="F82" s="141"/>
      <c r="G82" s="188" t="s">
        <v>185</v>
      </c>
      <c r="H82" s="188" t="s">
        <v>185</v>
      </c>
      <c r="J82" s="93"/>
      <c r="K82" s="94"/>
    </row>
    <row r="83" spans="1:11" ht="22.5" x14ac:dyDescent="0.25">
      <c r="A83" s="14" t="s">
        <v>254</v>
      </c>
      <c r="B83" s="14" t="s">
        <v>10</v>
      </c>
      <c r="C83" s="14" t="s">
        <v>2</v>
      </c>
      <c r="D83" s="15" t="s">
        <v>56</v>
      </c>
      <c r="E83" s="134">
        <v>3.5999999999999999E-3</v>
      </c>
      <c r="F83" s="135">
        <v>5</v>
      </c>
      <c r="G83" s="189">
        <f>+ROUND(($H$76*E83)/F83,2)</f>
        <v>0</v>
      </c>
      <c r="H83" s="136">
        <f>+ROUND(+F83*G83,2)</f>
        <v>0</v>
      </c>
      <c r="J8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max.",IF(G83&gt;=E83,+ROUND(((100-'Anexo I pag 1 oferta'!$G$36)/100)*'LOTE 2  Tabla Desglose Precio'!G83,2),ROUND(((100-'Anexo I pag 1 oferta'!$G$36)/100)*'LOTE 2  Tabla Desglose Precio'!E83,2)))))</f>
        <v/>
      </c>
      <c r="K83" s="97" t="str">
        <f>IF('Anexo I pag 1 oferta'!$H$30&lt;&gt;"si","",+ROUND(+F83*J83,2))</f>
        <v/>
      </c>
    </row>
    <row r="84" spans="1:11" x14ac:dyDescent="0.25">
      <c r="A84" s="14" t="s">
        <v>255</v>
      </c>
      <c r="B84" s="14" t="s">
        <v>10</v>
      </c>
      <c r="C84" s="14" t="s">
        <v>2</v>
      </c>
      <c r="D84" s="15" t="s">
        <v>57</v>
      </c>
      <c r="E84" s="134">
        <v>1.61E-2</v>
      </c>
      <c r="F84" s="135">
        <v>5</v>
      </c>
      <c r="G84" s="189">
        <f>+ROUND(($H$76*E84)/F84,2)</f>
        <v>0</v>
      </c>
      <c r="H84" s="136">
        <f>+ROUND(+F84*G84,2)</f>
        <v>0</v>
      </c>
      <c r="J8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max.",IF(G84&gt;=E84,+ROUND(((100-'Anexo I pag 1 oferta'!$G$36)/100)*'LOTE 2  Tabla Desglose Precio'!G84,2),ROUND(((100-'Anexo I pag 1 oferta'!$G$36)/100)*'LOTE 2  Tabla Desglose Precio'!E84,2)))))</f>
        <v/>
      </c>
      <c r="K84" s="97" t="str">
        <f>IF('Anexo I pag 1 oferta'!$H$30&lt;&gt;"si","",+ROUND(+F84*J84,2))</f>
        <v/>
      </c>
    </row>
    <row r="85" spans="1:11" ht="22.5" x14ac:dyDescent="0.25">
      <c r="A85" s="14" t="s">
        <v>256</v>
      </c>
      <c r="B85" s="14" t="s">
        <v>10</v>
      </c>
      <c r="C85" s="14" t="s">
        <v>2</v>
      </c>
      <c r="D85" s="15" t="s">
        <v>58</v>
      </c>
      <c r="E85" s="134">
        <v>3.7600000000000001E-2</v>
      </c>
      <c r="F85" s="135">
        <v>5</v>
      </c>
      <c r="G85" s="189">
        <f>+ROUND(($H$76*E85)/F85,2)</f>
        <v>0</v>
      </c>
      <c r="H85" s="136">
        <f>+ROUND(+F85*G85,2)</f>
        <v>0</v>
      </c>
      <c r="J8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max.",IF(G85&gt;=E85,+ROUND(((100-'Anexo I pag 1 oferta'!$G$36)/100)*'LOTE 2  Tabla Desglose Precio'!G85,2),ROUND(((100-'Anexo I pag 1 oferta'!$G$36)/100)*'LOTE 2  Tabla Desglose Precio'!E85,2)))))</f>
        <v/>
      </c>
      <c r="K85" s="97" t="str">
        <f>IF('Anexo I pag 1 oferta'!$H$30&lt;&gt;"si","",+ROUND(+F85*J85,2))</f>
        <v/>
      </c>
    </row>
    <row r="86" spans="1:11" ht="22.5" x14ac:dyDescent="0.25">
      <c r="A86" s="14" t="s">
        <v>257</v>
      </c>
      <c r="B86" s="14" t="s">
        <v>10</v>
      </c>
      <c r="C86" s="14" t="s">
        <v>2</v>
      </c>
      <c r="D86" s="15" t="s">
        <v>59</v>
      </c>
      <c r="E86" s="134">
        <v>4.3099999999999999E-2</v>
      </c>
      <c r="F86" s="135">
        <v>12</v>
      </c>
      <c r="G86" s="189">
        <f>+ROUND(($H$76*E86)/F86,2)</f>
        <v>0</v>
      </c>
      <c r="H86" s="136">
        <f>+ROUND(+F86*G86,2)</f>
        <v>0</v>
      </c>
      <c r="J8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max.",IF(G86&gt;=E86,+ROUND(((100-'Anexo I pag 1 oferta'!$G$36)/100)*'LOTE 2  Tabla Desglose Precio'!G86,2),ROUND(((100-'Anexo I pag 1 oferta'!$G$36)/100)*'LOTE 2  Tabla Desglose Precio'!E86,2)))))</f>
        <v/>
      </c>
      <c r="K86" s="97" t="str">
        <f>IF('Anexo I pag 1 oferta'!$H$30&lt;&gt;"si","",+ROUND(+F86*J86,2))</f>
        <v/>
      </c>
    </row>
    <row r="87" spans="1:11" x14ac:dyDescent="0.25">
      <c r="A87" s="29"/>
      <c r="B87" s="29"/>
      <c r="C87" s="29"/>
      <c r="D87" s="30" t="s">
        <v>50</v>
      </c>
      <c r="E87" s="144"/>
      <c r="F87" s="145"/>
      <c r="G87" s="146"/>
      <c r="H87" s="147">
        <f>SUM(H83:H86)</f>
        <v>0</v>
      </c>
      <c r="J87" s="101"/>
      <c r="K87" s="108">
        <f>SUM(K83:K86)</f>
        <v>0</v>
      </c>
    </row>
    <row r="88" spans="1:11" x14ac:dyDescent="0.25">
      <c r="A88" s="11" t="s">
        <v>51</v>
      </c>
      <c r="B88" s="11" t="s">
        <v>7</v>
      </c>
      <c r="C88" s="11" t="s">
        <v>8</v>
      </c>
      <c r="D88" s="20" t="s">
        <v>166</v>
      </c>
      <c r="E88" s="129" t="s">
        <v>184</v>
      </c>
      <c r="F88" s="141"/>
      <c r="G88" s="188" t="s">
        <v>185</v>
      </c>
      <c r="H88" s="188" t="s">
        <v>185</v>
      </c>
      <c r="J88" s="93"/>
      <c r="K88" s="94"/>
    </row>
    <row r="89" spans="1:11" x14ac:dyDescent="0.25">
      <c r="A89" s="14" t="s">
        <v>258</v>
      </c>
      <c r="B89" s="14" t="s">
        <v>10</v>
      </c>
      <c r="C89" s="14" t="s">
        <v>63</v>
      </c>
      <c r="D89" s="15" t="s">
        <v>64</v>
      </c>
      <c r="E89" s="134">
        <v>2.7699999999999999E-2</v>
      </c>
      <c r="F89" s="135">
        <v>1</v>
      </c>
      <c r="G89" s="189">
        <f>+ROUND(($H$76*E89)/F89,2)</f>
        <v>0</v>
      </c>
      <c r="H89" s="136">
        <f>+ROUND(+F89*G89,2)</f>
        <v>0</v>
      </c>
      <c r="J8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max.",IF(G89&gt;=E89,+ROUND(((100-'Anexo I pag 1 oferta'!$G$36)/100)*'LOTE 2  Tabla Desglose Precio'!G89,2),ROUND(((100-'Anexo I pag 1 oferta'!$G$36)/100)*'LOTE 2  Tabla Desglose Precio'!E89,2)))))</f>
        <v/>
      </c>
      <c r="K89" s="97" t="str">
        <f>IF('Anexo I pag 1 oferta'!$H$30&lt;&gt;"si","",+ROUND(+F89*J89,2))</f>
        <v/>
      </c>
    </row>
    <row r="90" spans="1:11" x14ac:dyDescent="0.25">
      <c r="A90" s="29"/>
      <c r="B90" s="29"/>
      <c r="C90" s="29"/>
      <c r="D90" s="30" t="s">
        <v>54</v>
      </c>
      <c r="E90" s="148"/>
      <c r="F90" s="145"/>
      <c r="G90" s="146"/>
      <c r="H90" s="147">
        <f>SUM(H89)</f>
        <v>0</v>
      </c>
      <c r="J90" s="101"/>
      <c r="K90" s="108">
        <f>SUM(K89)</f>
        <v>0</v>
      </c>
    </row>
    <row r="91" spans="1:11" x14ac:dyDescent="0.25">
      <c r="A91" s="21"/>
      <c r="B91" s="22"/>
      <c r="C91" s="22"/>
      <c r="D91" s="30" t="s">
        <v>123</v>
      </c>
      <c r="E91" s="30"/>
      <c r="F91" s="24"/>
      <c r="G91" s="101"/>
      <c r="H91" s="106">
        <f>+H90+H87+H81+H75+H72+H58</f>
        <v>0</v>
      </c>
      <c r="J91" s="101"/>
      <c r="K91" s="108">
        <f>+K90+K87+K81+K75+K72+K58</f>
        <v>0</v>
      </c>
    </row>
    <row r="92" spans="1:11" ht="9.9499999999999993" customHeight="1" x14ac:dyDescent="0.25">
      <c r="A92" s="81" t="s">
        <v>156</v>
      </c>
      <c r="B92" s="6"/>
      <c r="C92" s="6"/>
      <c r="D92" s="6"/>
      <c r="E92" s="6"/>
      <c r="F92" s="6"/>
      <c r="G92" s="89"/>
      <c r="H92" s="89"/>
      <c r="J92" s="89"/>
      <c r="K92" s="89"/>
    </row>
    <row r="93" spans="1:11" x14ac:dyDescent="0.25">
      <c r="A93" s="8" t="s">
        <v>0</v>
      </c>
      <c r="B93" s="8" t="s">
        <v>1</v>
      </c>
      <c r="C93" s="8" t="s">
        <v>2</v>
      </c>
      <c r="D93" s="28" t="s">
        <v>3</v>
      </c>
      <c r="E93" s="28"/>
      <c r="F93" s="10" t="s">
        <v>4</v>
      </c>
      <c r="G93" s="91" t="s">
        <v>5</v>
      </c>
      <c r="H93" s="91" t="s">
        <v>159</v>
      </c>
      <c r="J93" s="91" t="s">
        <v>5</v>
      </c>
      <c r="K93" s="91" t="s">
        <v>159</v>
      </c>
    </row>
    <row r="94" spans="1:11" x14ac:dyDescent="0.25">
      <c r="A94" s="181" t="s">
        <v>127</v>
      </c>
      <c r="B94" s="182"/>
      <c r="C94" s="182"/>
      <c r="D94" s="182"/>
      <c r="E94" s="182"/>
      <c r="F94" s="182"/>
      <c r="G94" s="182"/>
      <c r="H94" s="183"/>
      <c r="J94" s="112"/>
      <c r="K94" s="112"/>
    </row>
    <row r="95" spans="1:11" x14ac:dyDescent="0.25">
      <c r="A95" s="11" t="s">
        <v>6</v>
      </c>
      <c r="B95" s="11" t="s">
        <v>7</v>
      </c>
      <c r="C95" s="11" t="s">
        <v>8</v>
      </c>
      <c r="D95" s="20" t="s">
        <v>98</v>
      </c>
      <c r="E95" s="20"/>
      <c r="F95" s="13"/>
      <c r="G95" s="94"/>
      <c r="H95" s="94"/>
      <c r="J95" s="94"/>
      <c r="K95" s="94"/>
    </row>
    <row r="96" spans="1:11" ht="22.5" x14ac:dyDescent="0.25">
      <c r="A96" s="14" t="s">
        <v>259</v>
      </c>
      <c r="B96" s="14" t="s">
        <v>10</v>
      </c>
      <c r="C96" s="14" t="s">
        <v>14</v>
      </c>
      <c r="D96" s="15" t="s">
        <v>82</v>
      </c>
      <c r="E96" s="15"/>
      <c r="F96" s="16">
        <v>653.70000000000005</v>
      </c>
      <c r="G96" s="95"/>
      <c r="H96" s="96">
        <f t="shared" ref="H96:H106" si="3">+ROUND(+F96*G96,2)</f>
        <v>0</v>
      </c>
      <c r="J9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max.",IF(G96&gt;=E96,+ROUND(((100-'Anexo I pag 1 oferta'!$G$36)/100)*'LOTE 2  Tabla Desglose Precio'!G96,2),ROUND(((100-'Anexo I pag 1 oferta'!$G$36)/100)*'LOTE 2  Tabla Desglose Precio'!E96,2)))))</f>
        <v/>
      </c>
      <c r="K96" s="97" t="str">
        <f>IF('Anexo I pag 1 oferta'!$H$30&lt;&gt;"si","",+ROUND(+F96*J96,2))</f>
        <v/>
      </c>
    </row>
    <row r="97" spans="1:11" ht="22.5" x14ac:dyDescent="0.25">
      <c r="A97" s="14" t="s">
        <v>260</v>
      </c>
      <c r="B97" s="14" t="s">
        <v>10</v>
      </c>
      <c r="C97" s="14" t="s">
        <v>19</v>
      </c>
      <c r="D97" s="15" t="s">
        <v>83</v>
      </c>
      <c r="E97" s="15"/>
      <c r="F97" s="16">
        <v>98</v>
      </c>
      <c r="G97" s="95"/>
      <c r="H97" s="96">
        <f t="shared" si="3"/>
        <v>0</v>
      </c>
      <c r="J9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max.",IF(G97&gt;=E97,+ROUND(((100-'Anexo I pag 1 oferta'!$G$36)/100)*'LOTE 2  Tabla Desglose Precio'!G97,2),ROUND(((100-'Anexo I pag 1 oferta'!$G$36)/100)*'LOTE 2  Tabla Desglose Precio'!E97,2)))))</f>
        <v/>
      </c>
      <c r="K97" s="97" t="str">
        <f>IF('Anexo I pag 1 oferta'!$H$30&lt;&gt;"si","",+ROUND(+F97*J97,2))</f>
        <v/>
      </c>
    </row>
    <row r="98" spans="1:11" ht="22.5" x14ac:dyDescent="0.25">
      <c r="A98" s="14" t="s">
        <v>261</v>
      </c>
      <c r="B98" s="14" t="s">
        <v>10</v>
      </c>
      <c r="C98" s="14" t="s">
        <v>19</v>
      </c>
      <c r="D98" s="15" t="s">
        <v>96</v>
      </c>
      <c r="E98" s="15"/>
      <c r="F98" s="16">
        <v>98</v>
      </c>
      <c r="G98" s="95"/>
      <c r="H98" s="96">
        <f t="shared" si="3"/>
        <v>0</v>
      </c>
      <c r="J9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max.",IF(G98&gt;=E98,+ROUND(((100-'Anexo I pag 1 oferta'!$G$36)/100)*'LOTE 2  Tabla Desglose Precio'!G98,2),ROUND(((100-'Anexo I pag 1 oferta'!$G$36)/100)*'LOTE 2  Tabla Desglose Precio'!E98,2)))))</f>
        <v/>
      </c>
      <c r="K98" s="97" t="str">
        <f>IF('Anexo I pag 1 oferta'!$H$30&lt;&gt;"si","",+ROUND(+F98*J98,2))</f>
        <v/>
      </c>
    </row>
    <row r="99" spans="1:11" ht="22.5" x14ac:dyDescent="0.25">
      <c r="A99" s="14" t="s">
        <v>262</v>
      </c>
      <c r="B99" s="14" t="s">
        <v>10</v>
      </c>
      <c r="C99" s="14" t="s">
        <v>14</v>
      </c>
      <c r="D99" s="15" t="s">
        <v>86</v>
      </c>
      <c r="E99" s="15"/>
      <c r="F99" s="16">
        <v>653.70000000000005</v>
      </c>
      <c r="G99" s="95"/>
      <c r="H99" s="96">
        <f t="shared" si="3"/>
        <v>0</v>
      </c>
      <c r="J9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max.",IF(G99&gt;=E99,+ROUND(((100-'Anexo I pag 1 oferta'!$G$36)/100)*'LOTE 2  Tabla Desglose Precio'!G99,2),ROUND(((100-'Anexo I pag 1 oferta'!$G$36)/100)*'LOTE 2  Tabla Desglose Precio'!E99,2)))))</f>
        <v/>
      </c>
      <c r="K99" s="97" t="str">
        <f>IF('Anexo I pag 1 oferta'!$H$30&lt;&gt;"si","",+ROUND(+F99*J99,2))</f>
        <v/>
      </c>
    </row>
    <row r="100" spans="1:11" ht="22.5" x14ac:dyDescent="0.25">
      <c r="A100" s="14" t="s">
        <v>263</v>
      </c>
      <c r="B100" s="14" t="s">
        <v>10</v>
      </c>
      <c r="C100" s="14" t="s">
        <v>14</v>
      </c>
      <c r="D100" s="15" t="s">
        <v>99</v>
      </c>
      <c r="E100" s="15"/>
      <c r="F100" s="16">
        <v>66</v>
      </c>
      <c r="G100" s="95"/>
      <c r="H100" s="96">
        <f t="shared" si="3"/>
        <v>0</v>
      </c>
      <c r="J10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max.",IF(G100&gt;=E100,+ROUND(((100-'Anexo I pag 1 oferta'!$G$36)/100)*'LOTE 2  Tabla Desglose Precio'!G100,2),ROUND(((100-'Anexo I pag 1 oferta'!$G$36)/100)*'LOTE 2  Tabla Desglose Precio'!E100,2)))))</f>
        <v/>
      </c>
      <c r="K100" s="97" t="str">
        <f>IF('Anexo I pag 1 oferta'!$H$30&lt;&gt;"si","",+ROUND(+F100*J100,2))</f>
        <v/>
      </c>
    </row>
    <row r="101" spans="1:11" ht="22.5" x14ac:dyDescent="0.25">
      <c r="A101" s="14" t="s">
        <v>264</v>
      </c>
      <c r="B101" s="14" t="s">
        <v>10</v>
      </c>
      <c r="C101" s="14" t="s">
        <v>14</v>
      </c>
      <c r="D101" s="15" t="s">
        <v>100</v>
      </c>
      <c r="E101" s="15"/>
      <c r="F101" s="16">
        <v>18</v>
      </c>
      <c r="G101" s="95"/>
      <c r="H101" s="96">
        <f t="shared" si="3"/>
        <v>0</v>
      </c>
      <c r="J10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max.",IF(G101&gt;=E101,+ROUND(((100-'Anexo I pag 1 oferta'!$G$36)/100)*'LOTE 2  Tabla Desglose Precio'!G101,2),ROUND(((100-'Anexo I pag 1 oferta'!$G$36)/100)*'LOTE 2  Tabla Desglose Precio'!E101,2)))))</f>
        <v/>
      </c>
      <c r="K101" s="97" t="str">
        <f>IF('Anexo I pag 1 oferta'!$H$30&lt;&gt;"si","",+ROUND(+F101*J101,2))</f>
        <v/>
      </c>
    </row>
    <row r="102" spans="1:11" ht="22.5" x14ac:dyDescent="0.25">
      <c r="A102" s="14" t="s">
        <v>265</v>
      </c>
      <c r="B102" s="14" t="s">
        <v>10</v>
      </c>
      <c r="C102" s="14" t="s">
        <v>14</v>
      </c>
      <c r="D102" s="15" t="s">
        <v>90</v>
      </c>
      <c r="E102" s="15"/>
      <c r="F102" s="16">
        <v>154.1</v>
      </c>
      <c r="G102" s="95"/>
      <c r="H102" s="96">
        <f t="shared" si="3"/>
        <v>0</v>
      </c>
      <c r="J10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max.",IF(G102&gt;=E102,+ROUND(((100-'Anexo I pag 1 oferta'!$G$36)/100)*'LOTE 2  Tabla Desglose Precio'!G102,2),ROUND(((100-'Anexo I pag 1 oferta'!$G$36)/100)*'LOTE 2  Tabla Desglose Precio'!E102,2)))))</f>
        <v/>
      </c>
      <c r="K102" s="97" t="str">
        <f>IF('Anexo I pag 1 oferta'!$H$30&lt;&gt;"si","",+ROUND(+F102*J102,2))</f>
        <v/>
      </c>
    </row>
    <row r="103" spans="1:11" x14ac:dyDescent="0.25">
      <c r="A103" s="14" t="s">
        <v>266</v>
      </c>
      <c r="B103" s="14" t="s">
        <v>10</v>
      </c>
      <c r="C103" s="14" t="s">
        <v>14</v>
      </c>
      <c r="D103" s="15" t="s">
        <v>40</v>
      </c>
      <c r="E103" s="15"/>
      <c r="F103" s="16">
        <v>238.1</v>
      </c>
      <c r="G103" s="95"/>
      <c r="H103" s="96">
        <f t="shared" si="3"/>
        <v>0</v>
      </c>
      <c r="J10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max.",IF(G103&gt;=E103,+ROUND(((100-'Anexo I pag 1 oferta'!$G$36)/100)*'LOTE 2  Tabla Desglose Precio'!G103,2),ROUND(((100-'Anexo I pag 1 oferta'!$G$36)/100)*'LOTE 2  Tabla Desglose Precio'!E103,2)))))</f>
        <v/>
      </c>
      <c r="K103" s="97" t="str">
        <f>IF('Anexo I pag 1 oferta'!$H$30&lt;&gt;"si","",+ROUND(+F103*J103,2))</f>
        <v/>
      </c>
    </row>
    <row r="104" spans="1:11" ht="22.5" x14ac:dyDescent="0.25">
      <c r="A104" s="14" t="s">
        <v>267</v>
      </c>
      <c r="B104" s="14" t="s">
        <v>10</v>
      </c>
      <c r="C104" s="14" t="s">
        <v>2</v>
      </c>
      <c r="D104" s="15" t="s">
        <v>101</v>
      </c>
      <c r="E104" s="15"/>
      <c r="F104" s="16">
        <v>6</v>
      </c>
      <c r="G104" s="95"/>
      <c r="H104" s="96">
        <f t="shared" si="3"/>
        <v>0</v>
      </c>
      <c r="J10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max.",IF(G104&gt;=E104,+ROUND(((100-'Anexo I pag 1 oferta'!$G$36)/100)*'LOTE 2  Tabla Desglose Precio'!G104,2),ROUND(((100-'Anexo I pag 1 oferta'!$G$36)/100)*'LOTE 2  Tabla Desglose Precio'!E104,2)))))</f>
        <v/>
      </c>
      <c r="K104" s="97" t="str">
        <f>IF('Anexo I pag 1 oferta'!$H$30&lt;&gt;"si","",+ROUND(+F104*J104,2))</f>
        <v/>
      </c>
    </row>
    <row r="105" spans="1:11" ht="22.5" x14ac:dyDescent="0.25">
      <c r="A105" s="14" t="s">
        <v>268</v>
      </c>
      <c r="B105" s="14" t="s">
        <v>10</v>
      </c>
      <c r="C105" s="14" t="s">
        <v>2</v>
      </c>
      <c r="D105" s="15" t="s">
        <v>91</v>
      </c>
      <c r="E105" s="15"/>
      <c r="F105" s="16">
        <v>6</v>
      </c>
      <c r="G105" s="95"/>
      <c r="H105" s="96">
        <f t="shared" si="3"/>
        <v>0</v>
      </c>
      <c r="J105"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max.",IF(G105&gt;=E105,+ROUND(((100-'Anexo I pag 1 oferta'!$G$36)/100)*'LOTE 2  Tabla Desglose Precio'!G105,2),ROUND(((100-'Anexo I pag 1 oferta'!$G$36)/100)*'LOTE 2  Tabla Desglose Precio'!E105,2)))))</f>
        <v/>
      </c>
      <c r="K105" s="97" t="str">
        <f>IF('Anexo I pag 1 oferta'!$H$30&lt;&gt;"si","",+ROUND(+F105*J105,2))</f>
        <v/>
      </c>
    </row>
    <row r="106" spans="1:11" ht="22.5" x14ac:dyDescent="0.25">
      <c r="A106" s="14" t="s">
        <v>269</v>
      </c>
      <c r="B106" s="14" t="s">
        <v>10</v>
      </c>
      <c r="C106" s="14" t="s">
        <v>14</v>
      </c>
      <c r="D106" s="15" t="s">
        <v>102</v>
      </c>
      <c r="E106" s="15"/>
      <c r="F106" s="16">
        <v>4.5</v>
      </c>
      <c r="G106" s="95"/>
      <c r="H106" s="96">
        <f t="shared" si="3"/>
        <v>0</v>
      </c>
      <c r="J106"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max.",IF(G106&gt;=E106,+ROUND(((100-'Anexo I pag 1 oferta'!$G$36)/100)*'LOTE 2  Tabla Desglose Precio'!G106,2),ROUND(((100-'Anexo I pag 1 oferta'!$G$36)/100)*'LOTE 2  Tabla Desglose Precio'!E106,2)))))</f>
        <v/>
      </c>
      <c r="K106" s="97" t="str">
        <f>IF('Anexo I pag 1 oferta'!$H$30&lt;&gt;"si","",+ROUND(+F106*J106,2))</f>
        <v/>
      </c>
    </row>
    <row r="107" spans="1:11" x14ac:dyDescent="0.25">
      <c r="A107" s="29"/>
      <c r="B107" s="29"/>
      <c r="C107" s="29"/>
      <c r="D107" s="30" t="s">
        <v>23</v>
      </c>
      <c r="E107" s="30"/>
      <c r="F107" s="24"/>
      <c r="G107" s="101"/>
      <c r="H107" s="106">
        <f>SUM(H96:H106)</f>
        <v>0</v>
      </c>
      <c r="J107" s="101"/>
      <c r="K107" s="108">
        <f>SUM(K96:K106)</f>
        <v>0</v>
      </c>
    </row>
    <row r="108" spans="1:11" x14ac:dyDescent="0.25">
      <c r="A108" s="11" t="s">
        <v>24</v>
      </c>
      <c r="B108" s="11" t="s">
        <v>7</v>
      </c>
      <c r="C108" s="11" t="s">
        <v>8</v>
      </c>
      <c r="D108" s="20" t="s">
        <v>103</v>
      </c>
      <c r="E108" s="20"/>
      <c r="F108" s="13"/>
      <c r="G108" s="94"/>
      <c r="H108" s="94"/>
      <c r="J108" s="94"/>
      <c r="K108" s="94"/>
    </row>
    <row r="109" spans="1:11" x14ac:dyDescent="0.25">
      <c r="A109" s="14" t="s">
        <v>270</v>
      </c>
      <c r="B109" s="14" t="s">
        <v>10</v>
      </c>
      <c r="C109" s="14" t="s">
        <v>14</v>
      </c>
      <c r="D109" s="15" t="s">
        <v>104</v>
      </c>
      <c r="E109" s="15"/>
      <c r="F109" s="16">
        <v>3.8</v>
      </c>
      <c r="G109" s="95"/>
      <c r="H109" s="96">
        <f t="shared" ref="H109:H114" si="4">+ROUND(+F109*G109,2)</f>
        <v>0</v>
      </c>
      <c r="J10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max.",IF(G109&gt;=E109,+ROUND(((100-'Anexo I pag 1 oferta'!$G$36)/100)*'LOTE 2  Tabla Desglose Precio'!G109,2),ROUND(((100-'Anexo I pag 1 oferta'!$G$36)/100)*'LOTE 2  Tabla Desglose Precio'!E109,2)))))</f>
        <v/>
      </c>
      <c r="K109" s="97" t="str">
        <f>IF('Anexo I pag 1 oferta'!$H$30&lt;&gt;"si","",+ROUND(+F109*J109,2))</f>
        <v/>
      </c>
    </row>
    <row r="110" spans="1:11" x14ac:dyDescent="0.25">
      <c r="A110" s="14" t="s">
        <v>271</v>
      </c>
      <c r="B110" s="14" t="s">
        <v>10</v>
      </c>
      <c r="C110" s="14" t="s">
        <v>14</v>
      </c>
      <c r="D110" s="15" t="s">
        <v>105</v>
      </c>
      <c r="E110" s="15"/>
      <c r="F110" s="16">
        <v>49.9</v>
      </c>
      <c r="G110" s="95"/>
      <c r="H110" s="96">
        <f t="shared" si="4"/>
        <v>0</v>
      </c>
      <c r="J110"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max.",IF(G110&gt;=E110,+ROUND(((100-'Anexo I pag 1 oferta'!$G$36)/100)*'LOTE 2  Tabla Desglose Precio'!G110,2),ROUND(((100-'Anexo I pag 1 oferta'!$G$36)/100)*'LOTE 2  Tabla Desglose Precio'!E110,2)))))</f>
        <v/>
      </c>
      <c r="K110" s="97" t="str">
        <f>IF('Anexo I pag 1 oferta'!$H$30&lt;&gt;"si","",+ROUND(+F110*J110,2))</f>
        <v/>
      </c>
    </row>
    <row r="111" spans="1:11" x14ac:dyDescent="0.25">
      <c r="A111" s="14" t="s">
        <v>272</v>
      </c>
      <c r="B111" s="14" t="s">
        <v>10</v>
      </c>
      <c r="C111" s="14" t="s">
        <v>21</v>
      </c>
      <c r="D111" s="15" t="s">
        <v>106</v>
      </c>
      <c r="E111" s="15"/>
      <c r="F111" s="16">
        <v>99.8</v>
      </c>
      <c r="G111" s="95"/>
      <c r="H111" s="96">
        <f t="shared" si="4"/>
        <v>0</v>
      </c>
      <c r="J11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max.",IF(G111&gt;=E111,+ROUND(((100-'Anexo I pag 1 oferta'!$G$36)/100)*'LOTE 2  Tabla Desglose Precio'!G111,2),ROUND(((100-'Anexo I pag 1 oferta'!$G$36)/100)*'LOTE 2  Tabla Desglose Precio'!E111,2)))))</f>
        <v/>
      </c>
      <c r="K111" s="97" t="str">
        <f>IF('Anexo I pag 1 oferta'!$H$30&lt;&gt;"si","",+ROUND(+F111*J111,2))</f>
        <v/>
      </c>
    </row>
    <row r="112" spans="1:11" x14ac:dyDescent="0.25">
      <c r="A112" s="14" t="s">
        <v>273</v>
      </c>
      <c r="B112" s="14" t="s">
        <v>10</v>
      </c>
      <c r="C112" s="14" t="s">
        <v>21</v>
      </c>
      <c r="D112" s="15" t="s">
        <v>46</v>
      </c>
      <c r="E112" s="15"/>
      <c r="F112" s="16">
        <v>56.42</v>
      </c>
      <c r="G112" s="95"/>
      <c r="H112" s="96">
        <f t="shared" si="4"/>
        <v>0</v>
      </c>
      <c r="J11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max.",IF(G112&gt;=E112,+ROUND(((100-'Anexo I pag 1 oferta'!$G$36)/100)*'LOTE 2  Tabla Desglose Precio'!G112,2),ROUND(((100-'Anexo I pag 1 oferta'!$G$36)/100)*'LOTE 2  Tabla Desglose Precio'!E112,2)))))</f>
        <v/>
      </c>
      <c r="K112" s="97" t="str">
        <f>IF('Anexo I pag 1 oferta'!$H$30&lt;&gt;"si","",+ROUND(+F112*J112,2))</f>
        <v/>
      </c>
    </row>
    <row r="113" spans="1:11" x14ac:dyDescent="0.25">
      <c r="A113" s="14" t="s">
        <v>274</v>
      </c>
      <c r="B113" s="14" t="s">
        <v>10</v>
      </c>
      <c r="C113" s="14" t="s">
        <v>21</v>
      </c>
      <c r="D113" s="15" t="s">
        <v>107</v>
      </c>
      <c r="E113" s="15"/>
      <c r="F113" s="16">
        <v>186.16</v>
      </c>
      <c r="G113" s="95"/>
      <c r="H113" s="96">
        <f t="shared" si="4"/>
        <v>0</v>
      </c>
      <c r="J11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max.",IF(G113&gt;=E113,+ROUND(((100-'Anexo I pag 1 oferta'!$G$36)/100)*'LOTE 2  Tabla Desglose Precio'!G113,2),ROUND(((100-'Anexo I pag 1 oferta'!$G$36)/100)*'LOTE 2  Tabla Desglose Precio'!E113,2)))))</f>
        <v/>
      </c>
      <c r="K113" s="97" t="str">
        <f>IF('Anexo I pag 1 oferta'!$H$30&lt;&gt;"si","",+ROUND(+F113*J113,2))</f>
        <v/>
      </c>
    </row>
    <row r="114" spans="1:11" ht="22.5" x14ac:dyDescent="0.25">
      <c r="A114" s="14" t="s">
        <v>275</v>
      </c>
      <c r="B114" s="14" t="s">
        <v>10</v>
      </c>
      <c r="C114" s="14" t="s">
        <v>2</v>
      </c>
      <c r="D114" s="15" t="s">
        <v>101</v>
      </c>
      <c r="E114" s="15"/>
      <c r="F114" s="16">
        <v>2</v>
      </c>
      <c r="G114" s="95"/>
      <c r="H114" s="96">
        <f t="shared" si="4"/>
        <v>0</v>
      </c>
      <c r="J11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max.",IF(G114&gt;=E114,+ROUND(((100-'Anexo I pag 1 oferta'!$G$36)/100)*'LOTE 2  Tabla Desglose Precio'!G114,2),ROUND(((100-'Anexo I pag 1 oferta'!$G$36)/100)*'LOTE 2  Tabla Desglose Precio'!E114,2)))))</f>
        <v/>
      </c>
      <c r="K114" s="97" t="str">
        <f>IF('Anexo I pag 1 oferta'!$H$30&lt;&gt;"si","",+ROUND(+F114*J114,2))</f>
        <v/>
      </c>
    </row>
    <row r="115" spans="1:11" x14ac:dyDescent="0.25">
      <c r="A115" s="29"/>
      <c r="B115" s="29"/>
      <c r="C115" s="29"/>
      <c r="D115" s="30" t="s">
        <v>32</v>
      </c>
      <c r="E115" s="30"/>
      <c r="F115" s="24"/>
      <c r="G115" s="101"/>
      <c r="H115" s="106">
        <f>SUM(H109:H114)</f>
        <v>0</v>
      </c>
      <c r="J115" s="101"/>
      <c r="K115" s="108">
        <f>SUM(K109:K114)</f>
        <v>0</v>
      </c>
    </row>
    <row r="116" spans="1:11" x14ac:dyDescent="0.25">
      <c r="A116" s="11" t="s">
        <v>33</v>
      </c>
      <c r="B116" s="11" t="s">
        <v>7</v>
      </c>
      <c r="C116" s="11" t="s">
        <v>8</v>
      </c>
      <c r="D116" s="20" t="s">
        <v>108</v>
      </c>
      <c r="E116" s="20"/>
      <c r="F116" s="13"/>
      <c r="G116" s="94"/>
      <c r="H116" s="94"/>
      <c r="J116" s="94"/>
      <c r="K116" s="94"/>
    </row>
    <row r="117" spans="1:11" x14ac:dyDescent="0.25">
      <c r="A117" s="14" t="s">
        <v>276</v>
      </c>
      <c r="B117" s="14" t="s">
        <v>10</v>
      </c>
      <c r="C117" s="14" t="s">
        <v>14</v>
      </c>
      <c r="D117" s="15" t="s">
        <v>109</v>
      </c>
      <c r="E117" s="15"/>
      <c r="F117" s="16">
        <v>17.82</v>
      </c>
      <c r="G117" s="95"/>
      <c r="H117" s="96">
        <f>+ROUND(+F117*G117,2)</f>
        <v>0</v>
      </c>
      <c r="J11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max.",IF(G117&gt;=E117,+ROUND(((100-'Anexo I pag 1 oferta'!$G$36)/100)*'LOTE 2  Tabla Desglose Precio'!G117,2),ROUND(((100-'Anexo I pag 1 oferta'!$G$36)/100)*'LOTE 2  Tabla Desglose Precio'!E117,2)))))</f>
        <v/>
      </c>
      <c r="K117" s="97" t="str">
        <f>IF('Anexo I pag 1 oferta'!$H$30&lt;&gt;"si","",+ROUND(+F117*J117,2))</f>
        <v/>
      </c>
    </row>
    <row r="118" spans="1:11" ht="22.5" x14ac:dyDescent="0.25">
      <c r="A118" s="14" t="s">
        <v>277</v>
      </c>
      <c r="B118" s="14" t="s">
        <v>10</v>
      </c>
      <c r="C118" s="14" t="s">
        <v>14</v>
      </c>
      <c r="D118" s="15" t="s">
        <v>110</v>
      </c>
      <c r="E118" s="15"/>
      <c r="F118" s="16">
        <v>17.82</v>
      </c>
      <c r="G118" s="95"/>
      <c r="H118" s="96">
        <f>+ROUND(+F118*G118,2)</f>
        <v>0</v>
      </c>
      <c r="J11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max.",IF(G118&gt;=E118,+ROUND(((100-'Anexo I pag 1 oferta'!$G$36)/100)*'LOTE 2  Tabla Desglose Precio'!G118,2),ROUND(((100-'Anexo I pag 1 oferta'!$G$36)/100)*'LOTE 2  Tabla Desglose Precio'!E118,2)))))</f>
        <v/>
      </c>
      <c r="K118" s="97" t="str">
        <f>IF('Anexo I pag 1 oferta'!$H$30&lt;&gt;"si","",+ROUND(+F118*J118,2))</f>
        <v/>
      </c>
    </row>
    <row r="119" spans="1:11" x14ac:dyDescent="0.25">
      <c r="A119" s="14" t="s">
        <v>278</v>
      </c>
      <c r="B119" s="14" t="s">
        <v>10</v>
      </c>
      <c r="C119" s="14" t="s">
        <v>63</v>
      </c>
      <c r="D119" s="15" t="s">
        <v>111</v>
      </c>
      <c r="E119" s="15"/>
      <c r="F119" s="16">
        <v>1</v>
      </c>
      <c r="G119" s="95"/>
      <c r="H119" s="96">
        <f>+ROUND(+F119*G119,2)</f>
        <v>0</v>
      </c>
      <c r="J119"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max.",IF(G119&gt;=E119,+ROUND(((100-'Anexo I pag 1 oferta'!$G$36)/100)*'LOTE 2  Tabla Desglose Precio'!G119,2),ROUND(((100-'Anexo I pag 1 oferta'!$G$36)/100)*'LOTE 2  Tabla Desglose Precio'!E119,2)))))</f>
        <v/>
      </c>
      <c r="K119" s="97" t="str">
        <f>IF('Anexo I pag 1 oferta'!$H$30&lt;&gt;"si","",+ROUND(+F119*J119,2))</f>
        <v/>
      </c>
    </row>
    <row r="120" spans="1:11" x14ac:dyDescent="0.25">
      <c r="A120" s="29"/>
      <c r="B120" s="29"/>
      <c r="C120" s="29"/>
      <c r="D120" s="30" t="s">
        <v>36</v>
      </c>
      <c r="E120" s="30"/>
      <c r="F120" s="24"/>
      <c r="G120" s="101"/>
      <c r="H120" s="106">
        <f>SUM(H117:H119)</f>
        <v>0</v>
      </c>
      <c r="J120" s="101"/>
      <c r="K120" s="108">
        <f>SUM(K117:K119)</f>
        <v>0</v>
      </c>
    </row>
    <row r="121" spans="1:11" x14ac:dyDescent="0.25">
      <c r="A121" s="11" t="s">
        <v>37</v>
      </c>
      <c r="B121" s="11" t="s">
        <v>7</v>
      </c>
      <c r="C121" s="11" t="s">
        <v>8</v>
      </c>
      <c r="D121" s="20" t="s">
        <v>75</v>
      </c>
      <c r="E121" s="20"/>
      <c r="F121" s="13"/>
      <c r="G121" s="94"/>
      <c r="H121" s="94"/>
      <c r="J121" s="94"/>
      <c r="K121" s="94"/>
    </row>
    <row r="122" spans="1:11" x14ac:dyDescent="0.25">
      <c r="A122" s="14" t="s">
        <v>279</v>
      </c>
      <c r="B122" s="14" t="s">
        <v>10</v>
      </c>
      <c r="C122" s="14" t="s">
        <v>2</v>
      </c>
      <c r="D122" s="15" t="s">
        <v>76</v>
      </c>
      <c r="E122" s="15"/>
      <c r="F122" s="16">
        <v>8</v>
      </c>
      <c r="G122" s="95"/>
      <c r="H122" s="96">
        <f>+ROUND(+F122*G122,2)</f>
        <v>0</v>
      </c>
      <c r="J12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max.",IF(G122&gt;=E122,+ROUND(((100-'Anexo I pag 1 oferta'!$G$36)/100)*'LOTE 2  Tabla Desglose Precio'!G122,2),ROUND(((100-'Anexo I pag 1 oferta'!$G$36)/100)*'LOTE 2  Tabla Desglose Precio'!E122,2)))))</f>
        <v/>
      </c>
      <c r="K122" s="97" t="str">
        <f>IF('Anexo I pag 1 oferta'!$H$30&lt;&gt;"si","",+ROUND(+F122*J122,2))</f>
        <v/>
      </c>
    </row>
    <row r="123" spans="1:11" x14ac:dyDescent="0.25">
      <c r="A123" s="29"/>
      <c r="B123" s="29"/>
      <c r="C123" s="29"/>
      <c r="D123" s="30" t="s">
        <v>43</v>
      </c>
      <c r="E123" s="30"/>
      <c r="F123" s="24"/>
      <c r="G123" s="101"/>
      <c r="H123" s="106">
        <f>SUM(H122)</f>
        <v>0</v>
      </c>
      <c r="J123" s="110"/>
      <c r="K123" s="108">
        <f>SUM(K122)</f>
        <v>0</v>
      </c>
    </row>
    <row r="124" spans="1:11" x14ac:dyDescent="0.25">
      <c r="A124" s="29"/>
      <c r="B124" s="29"/>
      <c r="C124" s="29"/>
      <c r="D124" s="77" t="s">
        <v>202</v>
      </c>
      <c r="E124" s="77"/>
      <c r="F124" s="24"/>
      <c r="G124" s="101"/>
      <c r="H124" s="102">
        <f>+H123+H120+H115+H107</f>
        <v>0</v>
      </c>
      <c r="J124" s="111"/>
      <c r="K124" s="102">
        <f>+K123+K120+K115+K107</f>
        <v>0</v>
      </c>
    </row>
    <row r="125" spans="1:11" x14ac:dyDescent="0.25">
      <c r="A125" s="78" t="s">
        <v>156</v>
      </c>
      <c r="B125" s="17"/>
      <c r="C125" s="17"/>
      <c r="D125" s="51"/>
      <c r="E125" s="51"/>
      <c r="F125" s="19"/>
      <c r="G125" s="98"/>
      <c r="H125" s="103"/>
      <c r="J125" s="98"/>
      <c r="K125" s="102"/>
    </row>
    <row r="126" spans="1:11" x14ac:dyDescent="0.25">
      <c r="A126" s="11" t="s">
        <v>44</v>
      </c>
      <c r="B126" s="11" t="s">
        <v>7</v>
      </c>
      <c r="C126" s="11" t="s">
        <v>8</v>
      </c>
      <c r="D126" s="20" t="s">
        <v>167</v>
      </c>
      <c r="E126" s="129" t="s">
        <v>184</v>
      </c>
      <c r="F126" s="141"/>
      <c r="G126" s="188" t="s">
        <v>185</v>
      </c>
      <c r="H126" s="188" t="s">
        <v>185</v>
      </c>
      <c r="J126" s="94"/>
      <c r="K126" s="94"/>
    </row>
    <row r="127" spans="1:11" x14ac:dyDescent="0.25">
      <c r="A127" s="14" t="s">
        <v>280</v>
      </c>
      <c r="B127" s="14" t="s">
        <v>10</v>
      </c>
      <c r="C127" s="14" t="s">
        <v>2</v>
      </c>
      <c r="D127" s="15" t="s">
        <v>52</v>
      </c>
      <c r="E127" s="134">
        <v>1.54E-2</v>
      </c>
      <c r="F127" s="135">
        <v>6</v>
      </c>
      <c r="G127" s="189">
        <f>+ROUND(($H$124*E127)/F127,2)</f>
        <v>0</v>
      </c>
      <c r="H127" s="136">
        <f>+ROUND(+F127*G127,2)</f>
        <v>0</v>
      </c>
      <c r="J12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max.",IF(G127&gt;=E127,+ROUND(((100-'Anexo I pag 1 oferta'!$G$36)/100)*'LOTE 2  Tabla Desglose Precio'!G127,2),ROUND(((100-'Anexo I pag 1 oferta'!$G$36)/100)*'LOTE 2  Tabla Desglose Precio'!E127,2)))))</f>
        <v/>
      </c>
      <c r="K127" s="97" t="str">
        <f>IF('Anexo I pag 1 oferta'!$H$30&lt;&gt;"si","",+ROUND(+F127*J127,2))</f>
        <v/>
      </c>
    </row>
    <row r="128" spans="1:11" ht="22.5" x14ac:dyDescent="0.25">
      <c r="A128" s="14" t="s">
        <v>281</v>
      </c>
      <c r="B128" s="14" t="s">
        <v>10</v>
      </c>
      <c r="C128" s="14" t="s">
        <v>2</v>
      </c>
      <c r="D128" s="15" t="s">
        <v>53</v>
      </c>
      <c r="E128" s="134">
        <v>1.12E-2</v>
      </c>
      <c r="F128" s="135">
        <v>6</v>
      </c>
      <c r="G128" s="189">
        <f>+ROUND(($H$124*E128)/F128,2)</f>
        <v>0</v>
      </c>
      <c r="H128" s="136">
        <f>+ROUND(+F128*G128,2)</f>
        <v>0</v>
      </c>
      <c r="J128"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max.",IF(G128&gt;=E128,+ROUND(((100-'Anexo I pag 1 oferta'!$G$36)/100)*'LOTE 2  Tabla Desglose Precio'!G128,2),ROUND(((100-'Anexo I pag 1 oferta'!$G$36)/100)*'LOTE 2  Tabla Desglose Precio'!E128,2)))))</f>
        <v/>
      </c>
      <c r="K128" s="97" t="str">
        <f>IF('Anexo I pag 1 oferta'!$H$30&lt;&gt;"si","",+ROUND(+F128*J128,2))</f>
        <v/>
      </c>
    </row>
    <row r="129" spans="1:11" x14ac:dyDescent="0.25">
      <c r="A129" s="29"/>
      <c r="B129" s="29"/>
      <c r="C129" s="29"/>
      <c r="D129" s="30" t="s">
        <v>50</v>
      </c>
      <c r="E129" s="144"/>
      <c r="F129" s="145"/>
      <c r="G129" s="146"/>
      <c r="H129" s="147">
        <f>SUM(H127:H128)</f>
        <v>0</v>
      </c>
      <c r="J129" s="101"/>
      <c r="K129" s="108">
        <f>SUM(K127:K128)</f>
        <v>0</v>
      </c>
    </row>
    <row r="130" spans="1:11" x14ac:dyDescent="0.25">
      <c r="A130" s="11" t="s">
        <v>51</v>
      </c>
      <c r="B130" s="11" t="s">
        <v>7</v>
      </c>
      <c r="C130" s="11" t="s">
        <v>8</v>
      </c>
      <c r="D130" s="20" t="s">
        <v>168</v>
      </c>
      <c r="E130" s="129" t="s">
        <v>184</v>
      </c>
      <c r="F130" s="141"/>
      <c r="G130" s="188" t="s">
        <v>185</v>
      </c>
      <c r="H130" s="188" t="s">
        <v>185</v>
      </c>
      <c r="J130" s="94"/>
      <c r="K130" s="94"/>
    </row>
    <row r="131" spans="1:11" ht="22.5" x14ac:dyDescent="0.25">
      <c r="A131" s="14" t="s">
        <v>282</v>
      </c>
      <c r="B131" s="14" t="s">
        <v>10</v>
      </c>
      <c r="C131" s="14" t="s">
        <v>2</v>
      </c>
      <c r="D131" s="15" t="s">
        <v>56</v>
      </c>
      <c r="E131" s="134">
        <v>1.8200000000000001E-2</v>
      </c>
      <c r="F131" s="135">
        <v>15</v>
      </c>
      <c r="G131" s="189">
        <f>+ROUND(($H$124*E131)/F131,2)</f>
        <v>0</v>
      </c>
      <c r="H131" s="136">
        <f>+ROUND(+F131*G131,2)</f>
        <v>0</v>
      </c>
      <c r="J131"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max.",IF(G131&gt;=E131,+ROUND(((100-'Anexo I pag 1 oferta'!$G$36)/100)*'LOTE 2  Tabla Desglose Precio'!G131,2),ROUND(((100-'Anexo I pag 1 oferta'!$G$36)/100)*'LOTE 2  Tabla Desglose Precio'!E131,2)))))</f>
        <v/>
      </c>
      <c r="K131" s="97" t="str">
        <f>IF('Anexo I pag 1 oferta'!$H$30&lt;&gt;"si","",+ROUND(+F131*J131,2))</f>
        <v/>
      </c>
    </row>
    <row r="132" spans="1:11" x14ac:dyDescent="0.25">
      <c r="A132" s="14" t="s">
        <v>283</v>
      </c>
      <c r="B132" s="14" t="s">
        <v>10</v>
      </c>
      <c r="C132" s="14" t="s">
        <v>2</v>
      </c>
      <c r="D132" s="15" t="s">
        <v>57</v>
      </c>
      <c r="E132" s="134">
        <v>4.8899999999999999E-2</v>
      </c>
      <c r="F132" s="135">
        <v>9</v>
      </c>
      <c r="G132" s="189">
        <f>+ROUND(($H$124*E132)/F132,2)</f>
        <v>0</v>
      </c>
      <c r="H132" s="136">
        <f>+ROUND(+F132*G132,2)</f>
        <v>0</v>
      </c>
      <c r="J132"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max.",IF(G132&gt;=E132,+ROUND(((100-'Anexo I pag 1 oferta'!$G$36)/100)*'LOTE 2  Tabla Desglose Precio'!G132,2),ROUND(((100-'Anexo I pag 1 oferta'!$G$36)/100)*'LOTE 2  Tabla Desglose Precio'!E132,2)))))</f>
        <v/>
      </c>
      <c r="K132" s="97" t="str">
        <f>IF('Anexo I pag 1 oferta'!$H$30&lt;&gt;"si","",+ROUND(+F132*J132,2))</f>
        <v/>
      </c>
    </row>
    <row r="133" spans="1:11" ht="22.5" x14ac:dyDescent="0.25">
      <c r="A133" s="14" t="s">
        <v>284</v>
      </c>
      <c r="B133" s="14" t="s">
        <v>10</v>
      </c>
      <c r="C133" s="14" t="s">
        <v>2</v>
      </c>
      <c r="D133" s="15" t="s">
        <v>58</v>
      </c>
      <c r="E133" s="134">
        <v>1.26E-2</v>
      </c>
      <c r="F133" s="135">
        <v>1</v>
      </c>
      <c r="G133" s="189">
        <f>+ROUND(($H$124*E133)/F133,2)</f>
        <v>0</v>
      </c>
      <c r="H133" s="136">
        <f>+ROUND(+F133*G133,2)</f>
        <v>0</v>
      </c>
      <c r="J133"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max.",IF(G133&gt;=E133,+ROUND(((100-'Anexo I pag 1 oferta'!$G$36)/100)*'LOTE 2  Tabla Desglose Precio'!G133,2),ROUND(((100-'Anexo I pag 1 oferta'!$G$36)/100)*'LOTE 2  Tabla Desglose Precio'!E133,2)))))</f>
        <v/>
      </c>
      <c r="K133" s="97" t="str">
        <f>IF('Anexo I pag 1 oferta'!$H$30&lt;&gt;"si","",+ROUND(+F133*J133,2))</f>
        <v/>
      </c>
    </row>
    <row r="134" spans="1:11" ht="22.5" x14ac:dyDescent="0.25">
      <c r="A134" s="14" t="s">
        <v>285</v>
      </c>
      <c r="B134" s="14" t="s">
        <v>10</v>
      </c>
      <c r="C134" s="14" t="s">
        <v>2</v>
      </c>
      <c r="D134" s="15" t="s">
        <v>59</v>
      </c>
      <c r="E134" s="134">
        <v>3.6200000000000003E-2</v>
      </c>
      <c r="F134" s="135">
        <v>6</v>
      </c>
      <c r="G134" s="189">
        <f>+ROUND(($H$124*E134)/F134,2)</f>
        <v>0</v>
      </c>
      <c r="H134" s="136">
        <f>+ROUND(+F134*G134,2)</f>
        <v>0</v>
      </c>
      <c r="J134"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max.",IF(G134&gt;=E134,+ROUND(((100-'Anexo I pag 1 oferta'!$G$36)/100)*'LOTE 2  Tabla Desglose Precio'!G134,2),ROUND(((100-'Anexo I pag 1 oferta'!$G$36)/100)*'LOTE 2  Tabla Desglose Precio'!E134,2)))))</f>
        <v/>
      </c>
      <c r="K134" s="97" t="str">
        <f>IF('Anexo I pag 1 oferta'!$H$30&lt;&gt;"si","",+ROUND(+F134*J134,2))</f>
        <v/>
      </c>
    </row>
    <row r="135" spans="1:11" x14ac:dyDescent="0.25">
      <c r="A135" s="29"/>
      <c r="B135" s="29"/>
      <c r="C135" s="29"/>
      <c r="D135" s="30" t="s">
        <v>54</v>
      </c>
      <c r="E135" s="144"/>
      <c r="F135" s="145"/>
      <c r="G135" s="146"/>
      <c r="H135" s="147">
        <f>SUM(H131:H134)</f>
        <v>0</v>
      </c>
      <c r="J135" s="101"/>
      <c r="K135" s="108">
        <f>SUM(K131:K134)</f>
        <v>0</v>
      </c>
    </row>
    <row r="136" spans="1:11" x14ac:dyDescent="0.25">
      <c r="A136" s="11" t="s">
        <v>55</v>
      </c>
      <c r="B136" s="11" t="s">
        <v>7</v>
      </c>
      <c r="C136" s="11" t="s">
        <v>8</v>
      </c>
      <c r="D136" s="20" t="s">
        <v>166</v>
      </c>
      <c r="E136" s="129" t="s">
        <v>184</v>
      </c>
      <c r="F136" s="141"/>
      <c r="G136" s="188" t="s">
        <v>185</v>
      </c>
      <c r="H136" s="188" t="s">
        <v>185</v>
      </c>
      <c r="J136" s="94"/>
      <c r="K136" s="94"/>
    </row>
    <row r="137" spans="1:11" x14ac:dyDescent="0.25">
      <c r="A137" s="14" t="s">
        <v>286</v>
      </c>
      <c r="B137" s="14" t="s">
        <v>10</v>
      </c>
      <c r="C137" s="14" t="s">
        <v>63</v>
      </c>
      <c r="D137" s="15" t="s">
        <v>64</v>
      </c>
      <c r="E137" s="134">
        <v>2.7900000000000001E-2</v>
      </c>
      <c r="F137" s="135">
        <v>1</v>
      </c>
      <c r="G137" s="189">
        <f>+ROUND(($H$124*E137)/F137,2)</f>
        <v>0</v>
      </c>
      <c r="H137" s="136">
        <f>+ROUND(+F137*G137,2)</f>
        <v>0</v>
      </c>
      <c r="J137" s="119" t="str">
        <f>+IF('Anexo I pag 1 oferta'!$H$30&lt;&gt;"si","",+IF(OR(SUM('Anexo I pag 1 oferta'!$G$34+'Anexo I pag 1 oferta'!$G$36)&lt;=0,AND('Anexo I pag 1 oferta'!$G$34="",'Anexo I pag 1 oferta'!$G$36="")),"",IF(OR(('Anexo I pag 1 oferta'!$G$34/100)&gt;'LOTE 1  Tabla Desglose Precio'!$J$6,('Anexo I pag 1 oferta'!$G$36/100)&gt;'LOTE 2  Tabla Desglose Precio'!$J$6),"error % max.",IF(G137&gt;=E137,+ROUND(((100-'Anexo I pag 1 oferta'!$G$36)/100)*'LOTE 2  Tabla Desglose Precio'!G137,2),ROUND(((100-'Anexo I pag 1 oferta'!$G$36)/100)*'LOTE 2  Tabla Desglose Precio'!E137,2)))))</f>
        <v/>
      </c>
      <c r="K137" s="97" t="str">
        <f>IF('Anexo I pag 1 oferta'!$H$30&lt;&gt;"si","",+ROUND(+F137*J137,2))</f>
        <v/>
      </c>
    </row>
    <row r="138" spans="1:11" x14ac:dyDescent="0.25">
      <c r="A138" s="29"/>
      <c r="B138" s="29"/>
      <c r="C138" s="29"/>
      <c r="D138" s="30" t="s">
        <v>61</v>
      </c>
      <c r="E138" s="148"/>
      <c r="F138" s="145"/>
      <c r="G138" s="146"/>
      <c r="H138" s="147">
        <f>SUM(H137)</f>
        <v>0</v>
      </c>
      <c r="J138" s="101"/>
      <c r="K138" s="108">
        <f>SUM(K137)</f>
        <v>0</v>
      </c>
    </row>
    <row r="139" spans="1:11" x14ac:dyDescent="0.25">
      <c r="A139" s="21"/>
      <c r="B139" s="22"/>
      <c r="C139" s="22"/>
      <c r="D139" s="30" t="s">
        <v>124</v>
      </c>
      <c r="E139" s="30"/>
      <c r="F139" s="24"/>
      <c r="G139" s="101"/>
      <c r="H139" s="106">
        <f>+H138+H135+H129+H123+H120+H115+H107</f>
        <v>0</v>
      </c>
      <c r="J139" s="101"/>
      <c r="K139" s="108">
        <f>+K138+K135+K129+K123+K120+K115+K107</f>
        <v>0</v>
      </c>
    </row>
    <row r="140" spans="1:11" x14ac:dyDescent="0.25">
      <c r="A140" s="31"/>
      <c r="B140" s="32"/>
      <c r="C140" s="32"/>
      <c r="D140" s="33"/>
      <c r="E140" s="33"/>
      <c r="F140" s="34"/>
      <c r="G140" s="101"/>
      <c r="H140" s="102"/>
      <c r="J140" s="104"/>
      <c r="K140" s="102"/>
    </row>
    <row r="141" spans="1:11" x14ac:dyDescent="0.25">
      <c r="A141" s="25"/>
      <c r="B141" s="26"/>
      <c r="C141" s="26"/>
      <c r="D141" s="23" t="s">
        <v>114</v>
      </c>
      <c r="E141" s="23"/>
      <c r="F141" s="34"/>
      <c r="G141" s="109"/>
      <c r="H141" s="113">
        <f>+H139+H91+H37</f>
        <v>0</v>
      </c>
      <c r="J141" s="88"/>
      <c r="K141" s="114">
        <f>+K139+K91+K37</f>
        <v>0</v>
      </c>
    </row>
    <row r="142" spans="1:11" x14ac:dyDescent="0.25">
      <c r="A142" s="25"/>
      <c r="B142" s="26"/>
      <c r="C142" s="26"/>
      <c r="D142" s="23" t="s">
        <v>162</v>
      </c>
      <c r="E142" s="56"/>
      <c r="F142" s="116" t="str">
        <f>+IF(AND($H$141&gt;0,LEN(H142)&lt;=0,LEN(G142)&lt;=0),"13 %",IF(AND($H$141&gt;0,H142&gt;0,LEN(G142)&lt;=0),+(H142/$H$141),""))</f>
        <v/>
      </c>
      <c r="G142" s="117"/>
      <c r="H142" s="76"/>
      <c r="J142" s="88"/>
      <c r="K142" s="114" t="str">
        <f>+IF(AND($K$141&gt;0,$H$142&gt;0),+($H$142/$H$141)*$K$141,"")</f>
        <v/>
      </c>
    </row>
    <row r="143" spans="1:11" x14ac:dyDescent="0.25">
      <c r="A143" s="25"/>
      <c r="B143" s="26"/>
      <c r="C143" s="26"/>
      <c r="D143" s="23" t="s">
        <v>163</v>
      </c>
      <c r="E143" s="23"/>
      <c r="F143" s="116" t="str">
        <f>+IF(AND($H$141&gt;0,LEN(H143)&lt;=0,LEN(G143)&lt;=0)," 6 %",IF(AND($H$141&gt;0,H143&gt;0,LEN(G143)&lt;=0),+(H143/$H$141),""))</f>
        <v/>
      </c>
      <c r="G143" s="118"/>
      <c r="H143" s="76"/>
      <c r="J143" s="88"/>
      <c r="K143" s="114" t="str">
        <f>+IF(AND($K$141&gt;0,$H$143&gt;0),+($H$143/$H$141)*$K$141,"")</f>
        <v/>
      </c>
    </row>
    <row r="144" spans="1:11" x14ac:dyDescent="0.25">
      <c r="A144" s="25"/>
      <c r="B144" s="26"/>
      <c r="C144" s="26"/>
      <c r="D144" s="23" t="s">
        <v>115</v>
      </c>
      <c r="E144" s="23"/>
      <c r="F144" s="26"/>
      <c r="G144" s="109"/>
      <c r="H144" s="113">
        <f>SUM(H141:H143)</f>
        <v>0</v>
      </c>
      <c r="J144" s="88"/>
      <c r="K144" s="114">
        <f>SUM(K141:K143)</f>
        <v>0</v>
      </c>
    </row>
    <row r="145" spans="1:11" x14ac:dyDescent="0.25">
      <c r="J145" s="88"/>
    </row>
    <row r="146" spans="1:11" ht="20.100000000000001" customHeight="1" x14ac:dyDescent="0.25">
      <c r="A146" s="35" t="s">
        <v>160</v>
      </c>
    </row>
    <row r="147" spans="1:11" s="1" customFormat="1" ht="45" customHeight="1" x14ac:dyDescent="0.25">
      <c r="A147" s="174" t="s">
        <v>203</v>
      </c>
      <c r="B147" s="174"/>
      <c r="C147" s="174"/>
      <c r="D147" s="174"/>
      <c r="E147" s="174"/>
      <c r="F147" s="174"/>
      <c r="G147" s="174"/>
      <c r="H147" s="174"/>
      <c r="I147" s="88"/>
      <c r="J147" s="87"/>
      <c r="K147" s="88"/>
    </row>
    <row r="148" spans="1:11" s="83" customFormat="1" ht="50.1" customHeight="1" x14ac:dyDescent="0.25">
      <c r="A148" s="171" t="s">
        <v>204</v>
      </c>
      <c r="B148" s="171"/>
      <c r="C148" s="171"/>
      <c r="D148" s="171"/>
      <c r="E148" s="171"/>
      <c r="F148" s="171"/>
      <c r="G148" s="171"/>
      <c r="H148" s="171"/>
      <c r="I148" s="115"/>
      <c r="J148" s="87"/>
      <c r="K148" s="133"/>
    </row>
    <row r="149" spans="1:11" s="1" customFormat="1" ht="30" customHeight="1" x14ac:dyDescent="0.25">
      <c r="G149" s="88"/>
      <c r="H149" s="88"/>
      <c r="I149" s="88"/>
      <c r="J149" s="87"/>
      <c r="K149" s="88"/>
    </row>
    <row r="150" spans="1:11" s="1" customFormat="1" x14ac:dyDescent="0.25">
      <c r="B150" s="2" t="s">
        <v>125</v>
      </c>
      <c r="C150" s="180"/>
      <c r="D150" s="180"/>
      <c r="E150" s="180"/>
      <c r="F150" s="180"/>
      <c r="G150" s="180"/>
      <c r="H150" s="180"/>
      <c r="I150" s="88"/>
      <c r="J150" s="88"/>
      <c r="K150" s="88"/>
    </row>
    <row r="151" spans="1:11" s="1" customFormat="1" x14ac:dyDescent="0.25">
      <c r="G151" s="88"/>
      <c r="H151" s="88"/>
      <c r="I151" s="88"/>
      <c r="J151" s="88"/>
      <c r="K151" s="88"/>
    </row>
    <row r="152" spans="1:11" s="1" customFormat="1" x14ac:dyDescent="0.25">
      <c r="G152" s="88"/>
      <c r="H152" s="88"/>
      <c r="I152" s="88"/>
      <c r="J152" s="88"/>
      <c r="K152" s="88"/>
    </row>
    <row r="153" spans="1:11" s="1" customFormat="1" x14ac:dyDescent="0.25">
      <c r="D153" s="3"/>
      <c r="E153" s="3"/>
      <c r="G153" s="88"/>
      <c r="H153" s="88"/>
      <c r="I153" s="88"/>
      <c r="J153" s="88"/>
      <c r="K153" s="88"/>
    </row>
    <row r="154" spans="1:11" s="1" customFormat="1" x14ac:dyDescent="0.25">
      <c r="G154" s="88"/>
      <c r="H154" s="88"/>
      <c r="I154" s="88"/>
      <c r="J154" s="88"/>
      <c r="K154" s="88"/>
    </row>
    <row r="155" spans="1:11" s="1" customFormat="1" ht="50.1" customHeight="1" x14ac:dyDescent="0.25">
      <c r="A155" s="175" t="s">
        <v>126</v>
      </c>
      <c r="B155" s="175"/>
      <c r="C155" s="175"/>
      <c r="D155" s="175"/>
      <c r="E155" s="175"/>
      <c r="F155" s="175"/>
      <c r="G155" s="175"/>
      <c r="H155" s="175"/>
      <c r="I155" s="88"/>
      <c r="J155" s="88"/>
      <c r="K155" s="88"/>
    </row>
    <row r="156" spans="1:11" ht="45" customHeight="1" x14ac:dyDescent="0.25">
      <c r="A156" s="172" t="s">
        <v>205</v>
      </c>
      <c r="B156" s="172"/>
      <c r="C156" s="172"/>
      <c r="D156" s="172"/>
      <c r="E156" s="172"/>
      <c r="F156" s="172"/>
      <c r="G156" s="172"/>
      <c r="H156" s="172"/>
    </row>
    <row r="158" spans="1:11" ht="39.950000000000003" customHeight="1" x14ac:dyDescent="0.25">
      <c r="A158" s="170" t="s">
        <v>189</v>
      </c>
      <c r="B158" s="170"/>
      <c r="C158" s="170"/>
      <c r="D158" s="170"/>
      <c r="E158" s="170"/>
      <c r="F158" s="170"/>
      <c r="G158" s="170"/>
      <c r="H158" s="170"/>
    </row>
  </sheetData>
  <sheetProtection algorithmName="SHA-512" hashValue="sFflJdSWYZqwM3OEYVZ6/j60ZLc/jzEJzNTnqa8eBnPg7jZpO4PRxZ+tg/qjWzt1b/BDjG3RdmlMhpoNxRVxaw==" saltValue="aIBQQe+vDYs4tPTVsE7jUA==" spinCount="100000" sheet="1" objects="1" scenarios="1" selectLockedCells="1" autoFilter="0"/>
  <autoFilter ref="A9:K9" xr:uid="{64645BC5-B075-4D8B-98F7-AD351F542498}"/>
  <mergeCells count="13">
    <mergeCell ref="J8:K8"/>
    <mergeCell ref="A147:H147"/>
    <mergeCell ref="A158:H158"/>
    <mergeCell ref="A156:H156"/>
    <mergeCell ref="A155:H155"/>
    <mergeCell ref="A1:H1"/>
    <mergeCell ref="A3:H3"/>
    <mergeCell ref="C150:H150"/>
    <mergeCell ref="A148:H148"/>
    <mergeCell ref="A10:H10"/>
    <mergeCell ref="A40:H40"/>
    <mergeCell ref="A94:H94"/>
    <mergeCell ref="A2:H2"/>
  </mergeCells>
  <dataValidations count="1">
    <dataValidation type="list" allowBlank="1" showInputMessage="1" showErrorMessage="1" sqref="B41:B91 B11:B37 B95:B140" xr:uid="{1963DFDE-5EF5-4543-AB5A-F0E9E7E426D2}">
      <formula1>"Capítulo,Partida,Mano de obra,Maquinaria,Material,Otros,"</formula1>
    </dataValidation>
  </dataValidations>
  <printOptions horizontalCentered="1"/>
  <pageMargins left="0.47244094488188981" right="0.19685039370078741" top="0.74803149606299213" bottom="0.74803149606299213" header="0.31496062992125984" footer="0.31496062992125984"/>
  <pageSetup paperSize="9" scale="67" fitToHeight="10" orientation="portrait" r:id="rId1"/>
  <headerFooter>
    <oddFooter>&amp;R&amp;P de &amp;N</oddFooter>
  </headerFooter>
  <ignoredErrors>
    <ignoredError sqref="K142:K143 G29 G81 G129 G33 G87 G135"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37AF2-4DDC-4523-904E-CA30F4178955}">
  <sheetPr>
    <tabColor rgb="FF00B050"/>
  </sheetPr>
  <dimension ref="A2:B38"/>
  <sheetViews>
    <sheetView workbookViewId="0">
      <selection activeCell="D29" sqref="D29"/>
    </sheetView>
  </sheetViews>
  <sheetFormatPr baseColWidth="10" defaultRowHeight="15" x14ac:dyDescent="0.25"/>
  <cols>
    <col min="1" max="1" width="5.85546875" customWidth="1"/>
  </cols>
  <sheetData>
    <row r="2" spans="1:2" x14ac:dyDescent="0.25">
      <c r="A2" s="187" t="s">
        <v>319</v>
      </c>
    </row>
    <row r="4" spans="1:2" x14ac:dyDescent="0.25">
      <c r="A4" t="s">
        <v>171</v>
      </c>
      <c r="B4" t="s">
        <v>324</v>
      </c>
    </row>
    <row r="6" spans="1:2" x14ac:dyDescent="0.25">
      <c r="A6" t="s">
        <v>172</v>
      </c>
      <c r="B6" t="s">
        <v>325</v>
      </c>
    </row>
    <row r="8" spans="1:2" x14ac:dyDescent="0.25">
      <c r="A8" t="s">
        <v>174</v>
      </c>
      <c r="B8" t="s">
        <v>328</v>
      </c>
    </row>
    <row r="9" spans="1:2" x14ac:dyDescent="0.25">
      <c r="B9" t="s">
        <v>339</v>
      </c>
    </row>
    <row r="11" spans="1:2" x14ac:dyDescent="0.25">
      <c r="A11" t="s">
        <v>175</v>
      </c>
      <c r="B11" t="s">
        <v>326</v>
      </c>
    </row>
    <row r="12" spans="1:2" x14ac:dyDescent="0.25">
      <c r="B12" t="s">
        <v>327</v>
      </c>
    </row>
    <row r="14" spans="1:2" x14ac:dyDescent="0.25">
      <c r="A14" t="s">
        <v>323</v>
      </c>
      <c r="B14" t="s">
        <v>329</v>
      </c>
    </row>
    <row r="16" spans="1:2" x14ac:dyDescent="0.25">
      <c r="A16" t="s">
        <v>330</v>
      </c>
      <c r="B16" t="s">
        <v>331</v>
      </c>
    </row>
    <row r="18" spans="1:2" x14ac:dyDescent="0.25">
      <c r="A18" t="s">
        <v>332</v>
      </c>
      <c r="B18" t="s">
        <v>333</v>
      </c>
    </row>
    <row r="21" spans="1:2" x14ac:dyDescent="0.25">
      <c r="A21" s="187" t="s">
        <v>334</v>
      </c>
    </row>
    <row r="22" spans="1:2" x14ac:dyDescent="0.25">
      <c r="A22" s="187"/>
    </row>
    <row r="23" spans="1:2" x14ac:dyDescent="0.25">
      <c r="A23" s="187" t="s">
        <v>335</v>
      </c>
    </row>
    <row r="24" spans="1:2" x14ac:dyDescent="0.25">
      <c r="A24" s="187"/>
    </row>
    <row r="26" spans="1:2" x14ac:dyDescent="0.25">
      <c r="A26" s="187" t="s">
        <v>318</v>
      </c>
    </row>
    <row r="29" spans="1:2" x14ac:dyDescent="0.25">
      <c r="A29" s="126" t="s">
        <v>336</v>
      </c>
    </row>
    <row r="30" spans="1:2" x14ac:dyDescent="0.25">
      <c r="A30" s="126" t="s">
        <v>337</v>
      </c>
    </row>
    <row r="31" spans="1:2" x14ac:dyDescent="0.25">
      <c r="A31" s="126" t="s">
        <v>170</v>
      </c>
    </row>
    <row r="32" spans="1:2" x14ac:dyDescent="0.25">
      <c r="A32" s="126"/>
    </row>
    <row r="34" spans="1:2" x14ac:dyDescent="0.25">
      <c r="A34" t="s">
        <v>320</v>
      </c>
      <c r="B34" t="s">
        <v>338</v>
      </c>
    </row>
    <row r="36" spans="1:2" x14ac:dyDescent="0.25">
      <c r="A36" t="s">
        <v>321</v>
      </c>
      <c r="B36" t="s">
        <v>173</v>
      </c>
    </row>
    <row r="38" spans="1:2" x14ac:dyDescent="0.25">
      <c r="A38" t="s">
        <v>322</v>
      </c>
      <c r="B38" t="s">
        <v>317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Anexo I pag 1 oferta</vt:lpstr>
      <vt:lpstr>LOTE 1  Tabla Desglose Precio</vt:lpstr>
      <vt:lpstr>LOTE 2  Tabla Desglose Precio</vt:lpstr>
      <vt:lpstr>INSTRUCCIONES oferta conjunta</vt:lpstr>
      <vt:lpstr>'Anexo I pag 1 oferta'!Área_de_impresión</vt:lpstr>
      <vt:lpstr>'LOTE 1  Tabla Desglose Precio'!Área_de_impresión</vt:lpstr>
      <vt:lpstr>'LOTE 2  Tabla Desglose Precio'!Área_de_impresión</vt:lpstr>
      <vt:lpstr>'LOTE 1  Tabla Desglose Precio'!Títulos_a_imprimir</vt:lpstr>
      <vt:lpstr>'LOTE 2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2023-12-29T15:29:57Z</cp:lastPrinted>
  <dcterms:created xsi:type="dcterms:W3CDTF">2023-11-21T18:28:31Z</dcterms:created>
  <dcterms:modified xsi:type="dcterms:W3CDTF">2023-12-29T15:40:45Z</dcterms:modified>
</cp:coreProperties>
</file>