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3\EXPEDIENTES NO COMITÉ\3.- INFORME TÉCNICO\S-07314-2023 - Maquetación, diseño de portadas e impresión textos\INFORMES\"/>
    </mc:Choice>
  </mc:AlternateContent>
  <xr:revisionPtr revIDLastSave="0" documentId="13_ncr:1_{0ABC3689-B135-4161-AEF2-BF76E2227718}" xr6:coauthVersionLast="36" xr6:coauthVersionMax="36" xr10:uidLastSave="{00000000-0000-0000-0000-000000000000}"/>
  <bookViews>
    <workbookView xWindow="0" yWindow="0" windowWidth="28800" windowHeight="11400" tabRatio="752" activeTab="1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ADJUDICADA'!$A$1:$L$33</definedName>
    <definedName name="_xlnm.Print_Area" localSheetId="1">valoración!$A$2:$Q$36</definedName>
  </definedNames>
  <calcPr calcId="191029"/>
</workbook>
</file>

<file path=xl/calcChain.xml><?xml version="1.0" encoding="utf-8"?>
<calcChain xmlns="http://schemas.openxmlformats.org/spreadsheetml/2006/main">
  <c r="C29" i="6" l="1"/>
  <c r="L22" i="6" l="1"/>
  <c r="J22" i="6" l="1"/>
  <c r="J10" i="6"/>
  <c r="H9" i="6"/>
  <c r="G21" i="6"/>
  <c r="H21" i="6" s="1"/>
  <c r="G22" i="6"/>
  <c r="H22" i="6" s="1"/>
  <c r="G23" i="6"/>
  <c r="H23" i="6" s="1"/>
  <c r="G24" i="6"/>
  <c r="H24" i="6" s="1"/>
  <c r="G25" i="6"/>
  <c r="H25" i="6" s="1"/>
  <c r="G26" i="6"/>
  <c r="H26" i="6" s="1"/>
  <c r="G27" i="6"/>
  <c r="H27" i="6" s="1"/>
  <c r="G20" i="6"/>
  <c r="H20" i="6" s="1"/>
  <c r="G10" i="6"/>
  <c r="H10" i="6" s="1"/>
  <c r="G11" i="6"/>
  <c r="H11" i="6" s="1"/>
  <c r="G12" i="6"/>
  <c r="H12" i="6" s="1"/>
  <c r="G13" i="6"/>
  <c r="H13" i="6" s="1"/>
  <c r="G14" i="6"/>
  <c r="H14" i="6" s="1"/>
  <c r="G15" i="6"/>
  <c r="H15" i="6" s="1"/>
  <c r="G16" i="6"/>
  <c r="H16" i="6" s="1"/>
  <c r="G17" i="6"/>
  <c r="H17" i="6" s="1"/>
  <c r="G18" i="6"/>
  <c r="H18" i="6" s="1"/>
  <c r="G9" i="6"/>
  <c r="M9" i="5"/>
  <c r="K10" i="6" l="1"/>
  <c r="K22" i="6"/>
  <c r="N27" i="5"/>
  <c r="N28" i="5"/>
  <c r="N29" i="5"/>
  <c r="N30" i="5"/>
  <c r="N19" i="5"/>
  <c r="N20" i="5"/>
  <c r="N21" i="5"/>
  <c r="N22" i="5"/>
  <c r="N23" i="5"/>
  <c r="N24" i="5"/>
  <c r="N25" i="5"/>
  <c r="N26" i="5"/>
  <c r="K29" i="6" l="1"/>
  <c r="M27" i="5"/>
  <c r="M26" i="5"/>
  <c r="M25" i="5"/>
  <c r="M24" i="5"/>
  <c r="M23" i="5"/>
  <c r="M22" i="5"/>
  <c r="M21" i="5"/>
  <c r="M20" i="5"/>
  <c r="M18" i="5" l="1"/>
  <c r="N18" i="5" s="1"/>
  <c r="M17" i="5"/>
  <c r="N17" i="5" s="1"/>
  <c r="M16" i="5"/>
  <c r="N16" i="5" s="1"/>
  <c r="M15" i="5"/>
  <c r="N15" i="5" s="1"/>
  <c r="M14" i="5"/>
  <c r="N14" i="5" s="1"/>
  <c r="M13" i="5"/>
  <c r="N13" i="5" s="1"/>
  <c r="M12" i="5"/>
  <c r="N12" i="5" s="1"/>
  <c r="M11" i="5"/>
  <c r="N11" i="5" s="1"/>
  <c r="M10" i="5"/>
  <c r="N10" i="5" s="1"/>
  <c r="N9" i="5"/>
  <c r="F22" i="5" l="1"/>
  <c r="G22" i="5" s="1"/>
  <c r="F23" i="5"/>
  <c r="G23" i="5" s="1"/>
  <c r="F24" i="5"/>
  <c r="G24" i="5" s="1"/>
  <c r="F25" i="5"/>
  <c r="G25" i="5" s="1"/>
  <c r="F26" i="5"/>
  <c r="G26" i="5" s="1"/>
  <c r="F18" i="5" l="1"/>
  <c r="G18" i="5" s="1"/>
  <c r="L10" i="6" l="1"/>
  <c r="F10" i="5"/>
  <c r="G10" i="5" s="1"/>
  <c r="F11" i="5"/>
  <c r="G11" i="5" s="1"/>
  <c r="F12" i="5"/>
  <c r="G12" i="5" s="1"/>
  <c r="F13" i="5"/>
  <c r="G13" i="5" s="1"/>
  <c r="F14" i="5"/>
  <c r="G14" i="5" s="1"/>
  <c r="F15" i="5"/>
  <c r="G15" i="5" s="1"/>
  <c r="F16" i="5"/>
  <c r="G16" i="5" s="1"/>
  <c r="F17" i="5"/>
  <c r="G17" i="5" s="1"/>
  <c r="A4" i="6" l="1"/>
  <c r="A3" i="6"/>
  <c r="A2" i="6"/>
  <c r="C32" i="5" l="1"/>
  <c r="F27" i="5"/>
  <c r="G27" i="5" s="1"/>
  <c r="F21" i="5"/>
  <c r="G21" i="5" s="1"/>
  <c r="F20" i="5"/>
  <c r="G20" i="5" s="1"/>
  <c r="F9" i="5"/>
  <c r="G9" i="5" s="1"/>
  <c r="P18" i="5" l="1"/>
  <c r="Q18" i="5" s="1"/>
  <c r="P27" i="5"/>
  <c r="I23" i="5"/>
  <c r="J23" i="5" s="1"/>
  <c r="I24" i="5"/>
  <c r="J24" i="5" s="1"/>
  <c r="I25" i="5"/>
  <c r="J25" i="5" s="1"/>
  <c r="I26" i="5"/>
  <c r="J26" i="5" s="1"/>
  <c r="I21" i="5"/>
  <c r="J21" i="5" s="1"/>
  <c r="I22" i="5"/>
  <c r="J22" i="5" s="1"/>
  <c r="I27" i="5"/>
  <c r="J27" i="5" s="1"/>
  <c r="P19" i="5"/>
  <c r="Q19" i="5" s="1"/>
  <c r="P16" i="5"/>
  <c r="I9" i="5"/>
  <c r="J9" i="5" s="1"/>
  <c r="P21" i="5"/>
  <c r="P9" i="5"/>
  <c r="P17" i="5"/>
  <c r="Q17" i="5" s="1"/>
  <c r="I20" i="5"/>
  <c r="J20" i="5" s="1"/>
  <c r="P20" i="5"/>
  <c r="I16" i="5"/>
  <c r="J16" i="5" s="1"/>
  <c r="I19" i="5"/>
  <c r="J19" i="5" s="1"/>
  <c r="I17" i="5"/>
  <c r="J17" i="5" s="1"/>
  <c r="I10" i="5"/>
  <c r="J10" i="5" s="1"/>
  <c r="I11" i="5"/>
  <c r="J11" i="5" s="1"/>
  <c r="I12" i="5"/>
  <c r="J12" i="5" s="1"/>
  <c r="I15" i="5"/>
  <c r="J15" i="5" s="1"/>
  <c r="I13" i="5"/>
  <c r="J13" i="5" s="1"/>
  <c r="I14" i="5"/>
  <c r="J14" i="5" s="1"/>
  <c r="Q9" i="5" l="1"/>
  <c r="Q20" i="5"/>
  <c r="Q16" i="5"/>
  <c r="Q27" i="5"/>
  <c r="Q21" i="5"/>
  <c r="J32" i="5"/>
  <c r="Q32" i="5" l="1"/>
</calcChain>
</file>

<file path=xl/sharedStrings.xml><?xml version="1.0" encoding="utf-8"?>
<sst xmlns="http://schemas.openxmlformats.org/spreadsheetml/2006/main" count="93" uniqueCount="48">
  <si>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</si>
  <si>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</si>
  <si>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</si>
  <si>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</si>
  <si>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</si>
  <si>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</si>
  <si>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</si>
  <si>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LOTE 3: xxxxxxxxxxxxxxxxxx</t>
  </si>
  <si>
    <t>FÓRMULA PUNTUACIÓN ECONÓMICA: Adaptar a cada lote, estará condicionada por el número de ofertas y por los puntos que se dan a la oferta económica.</t>
  </si>
  <si>
    <t>Puntuación Total</t>
  </si>
  <si>
    <t>EXCLUIDA / INADMITIDA:xxxxxxxxxxxxxxxxxxxxxxxxxxxxx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</si>
  <si>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</si>
  <si>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</si>
  <si>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</si>
  <si>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</si>
  <si>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</si>
  <si>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</si>
  <si>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</si>
  <si>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</si>
  <si>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</si>
  <si>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</si>
  <si>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</si>
  <si>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</si>
  <si>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</si>
  <si>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Lote 1: Maquetación de textos</t>
  </si>
  <si>
    <t>ASESORÍA y CONSULTORÍA de COMERCIAL. y MARKETINGF, SL</t>
  </si>
  <si>
    <t>COMUNILAND SL</t>
  </si>
  <si>
    <t>DISEÑO GRAFICO GALLEGO Y ASOCIADOS SL</t>
  </si>
  <si>
    <t>IMAGINA ANDALUCIA EXCLUSIVAS DE PUBLICIDAD, S.L.</t>
  </si>
  <si>
    <t>OVEJERO SEQUEIRO SL</t>
  </si>
  <si>
    <t>PRINTER BROK 2010, SL</t>
  </si>
  <si>
    <t>PRODUCCIONES MIC, S.L.</t>
  </si>
  <si>
    <t>RASGO AUDAZ SCOOP</t>
  </si>
  <si>
    <t>SANABRIA LAGAR, CRISTINA</t>
  </si>
  <si>
    <t>TORVISCO GONZÁLEZ, JORGE</t>
  </si>
  <si>
    <t xml:space="preserve">Importe Oferta </t>
  </si>
  <si>
    <t xml:space="preserve">Valor estimado            </t>
  </si>
  <si>
    <r>
      <t>Importe Oferta</t>
    </r>
    <r>
      <rPr>
        <b/>
        <i/>
        <sz val="12"/>
        <rFont val="Tahoma"/>
        <family val="2"/>
      </rPr>
      <t xml:space="preserve"> </t>
    </r>
  </si>
  <si>
    <t>Lote 2: Diseño de portadas</t>
  </si>
  <si>
    <t>Alternativa 2: oferta conjunta "TORVISCO GONZÁLEZ, JORGE" por los  lotes 1 y 2 (1% de descuento)</t>
  </si>
  <si>
    <t>Importe Oferta</t>
  </si>
  <si>
    <t>" Maquetación, diseño de portadas e impresión textos "</t>
  </si>
  <si>
    <t>PROPUESTA DE ADJUDICACIÓN DEL EXPEDIENTE S-07314-2023</t>
  </si>
  <si>
    <t>Madrid, a 17 de enero de 2024</t>
  </si>
  <si>
    <t>Desierto</t>
  </si>
  <si>
    <t>Lote 3: Impresión (Lotes 1 y 2)
o reimpresión</t>
  </si>
  <si>
    <t>DESIERTO</t>
  </si>
  <si>
    <t>Lote 3: Impresión (Lotes 1 y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</si>
</sst>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2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8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74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4" borderId="7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166" fontId="6" fillId="0" borderId="18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3" xfId="0" applyNumberFormat="1" applyFont="1" applyFill="1" applyBorder="1" applyAlignment="1">
      <alignment horizontal="right" vertical="center" wrapText="1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4" fontId="6" fillId="4" borderId="16" xfId="0" applyNumberFormat="1" applyFont="1" applyFill="1" applyBorder="1" applyAlignment="1">
      <alignment horizontal="right" vertical="center" indent="1"/>
    </xf>
    <xf numFmtId="166" fontId="6" fillId="5" borderId="22" xfId="0" applyNumberFormat="1" applyFont="1" applyFill="1" applyBorder="1" applyAlignment="1">
      <alignment vertical="center"/>
    </xf>
    <xf numFmtId="166" fontId="6" fillId="5" borderId="21" xfId="0" applyNumberFormat="1" applyFont="1" applyFill="1" applyBorder="1" applyAlignment="1">
      <alignment vertical="center"/>
    </xf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6" xfId="0" applyNumberFormat="1" applyFont="1" applyFill="1" applyBorder="1" applyAlignment="1">
      <alignment horizontal="left" vertical="top" wrapText="1"/>
    </xf>
    <xf numFmtId="164" fontId="5" fillId="0" borderId="27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4" fontId="9" fillId="4" borderId="14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166" fontId="6" fillId="4" borderId="2" xfId="0" applyNumberFormat="1" applyFont="1" applyFill="1" applyBorder="1" applyAlignment="1">
      <alignment horizontal="right" vertical="center" indent="1"/>
    </xf>
    <xf numFmtId="0" fontId="0" fillId="6" borderId="0" xfId="0" applyFill="1"/>
    <xf numFmtId="9" fontId="5" fillId="6" borderId="11" xfId="3" applyFont="1" applyFill="1" applyBorder="1" applyAlignment="1">
      <alignment horizontal="center" vertical="center"/>
    </xf>
    <xf numFmtId="4" fontId="6" fillId="6" borderId="12" xfId="0" applyNumberFormat="1" applyFont="1" applyFill="1" applyBorder="1" applyAlignment="1">
      <alignment horizontal="right" vertical="center" indent="1"/>
    </xf>
    <xf numFmtId="165" fontId="5" fillId="6" borderId="12" xfId="2" applyNumberFormat="1" applyFont="1" applyFill="1" applyBorder="1" applyAlignment="1">
      <alignment horizontal="center" vertical="center"/>
    </xf>
    <xf numFmtId="10" fontId="5" fillId="6" borderId="12" xfId="0" applyNumberFormat="1" applyFont="1" applyFill="1" applyBorder="1" applyAlignment="1">
      <alignment horizontal="center" vertical="center"/>
    </xf>
    <xf numFmtId="164" fontId="5" fillId="6" borderId="13" xfId="2" applyFont="1" applyFill="1" applyBorder="1" applyAlignment="1">
      <alignment horizontal="center" vertical="center"/>
    </xf>
    <xf numFmtId="9" fontId="5" fillId="6" borderId="7" xfId="3" applyFont="1" applyFill="1" applyBorder="1" applyAlignment="1">
      <alignment horizontal="center" vertical="center"/>
    </xf>
    <xf numFmtId="4" fontId="6" fillId="6" borderId="2" xfId="0" applyNumberFormat="1" applyFont="1" applyFill="1" applyBorder="1" applyAlignment="1">
      <alignment horizontal="right" vertical="center" indent="1"/>
    </xf>
    <xf numFmtId="0" fontId="1" fillId="6" borderId="2" xfId="0" applyFont="1" applyFill="1" applyBorder="1"/>
    <xf numFmtId="10" fontId="5" fillId="6" borderId="2" xfId="0" applyNumberFormat="1" applyFont="1" applyFill="1" applyBorder="1" applyAlignment="1">
      <alignment horizontal="center" vertical="center"/>
    </xf>
    <xf numFmtId="164" fontId="5" fillId="6" borderId="14" xfId="2" applyFont="1" applyFill="1" applyBorder="1" applyAlignment="1">
      <alignment horizontal="center" vertical="center"/>
    </xf>
    <xf numFmtId="4" fontId="6" fillId="6" borderId="29" xfId="0" applyNumberFormat="1" applyFont="1" applyFill="1" applyBorder="1" applyAlignment="1">
      <alignment horizontal="center" vertical="center"/>
    </xf>
    <xf numFmtId="0" fontId="1" fillId="6" borderId="12" xfId="0" applyFont="1" applyFill="1" applyBorder="1"/>
    <xf numFmtId="4" fontId="6" fillId="6" borderId="17" xfId="0" applyNumberFormat="1" applyFont="1" applyFill="1" applyBorder="1" applyAlignment="1">
      <alignment horizontal="center" vertical="center"/>
    </xf>
    <xf numFmtId="4" fontId="6" fillId="6" borderId="16" xfId="0" applyNumberFormat="1" applyFont="1" applyFill="1" applyBorder="1" applyAlignment="1">
      <alignment horizontal="right" vertical="center" indent="1"/>
    </xf>
    <xf numFmtId="0" fontId="4" fillId="6" borderId="0" xfId="0" applyFont="1" applyFill="1" applyBorder="1" applyAlignment="1">
      <alignment vertical="center" wrapText="1"/>
    </xf>
    <xf numFmtId="0" fontId="9" fillId="6" borderId="23" xfId="0" applyNumberFormat="1" applyFont="1" applyFill="1" applyBorder="1" applyAlignment="1">
      <alignment horizontal="right" vertical="center" wrapText="1"/>
    </xf>
    <xf numFmtId="0" fontId="3" fillId="6" borderId="0" xfId="0" applyFont="1" applyFill="1" applyBorder="1"/>
    <xf numFmtId="4" fontId="6" fillId="4" borderId="28" xfId="0" applyNumberFormat="1" applyFont="1" applyFill="1" applyBorder="1" applyAlignment="1">
      <alignment horizontal="center" vertical="center"/>
    </xf>
    <xf numFmtId="166" fontId="6" fillId="0" borderId="31" xfId="0" applyNumberFormat="1" applyFont="1" applyFill="1" applyBorder="1" applyAlignment="1">
      <alignment horizontal="right" vertical="center" indent="1"/>
    </xf>
    <xf numFmtId="165" fontId="5" fillId="0" borderId="31" xfId="2" applyNumberFormat="1" applyFont="1" applyFill="1" applyBorder="1" applyAlignment="1">
      <alignment horizontal="center" vertical="center"/>
    </xf>
    <xf numFmtId="10" fontId="5" fillId="0" borderId="32" xfId="0" applyNumberFormat="1" applyFont="1" applyFill="1" applyBorder="1" applyAlignment="1">
      <alignment horizontal="center" vertical="center"/>
    </xf>
    <xf numFmtId="164" fontId="5" fillId="0" borderId="33" xfId="2" applyFont="1" applyFill="1" applyBorder="1" applyAlignment="1">
      <alignment horizontal="center" vertical="center"/>
    </xf>
    <xf numFmtId="9" fontId="5" fillId="0" borderId="31" xfId="3" applyFont="1" applyFill="1" applyBorder="1" applyAlignment="1">
      <alignment horizontal="center" vertical="center"/>
    </xf>
    <xf numFmtId="4" fontId="6" fillId="4" borderId="32" xfId="0" applyNumberFormat="1" applyFont="1" applyFill="1" applyBorder="1" applyAlignment="1">
      <alignment horizontal="right" vertical="center" indent="1"/>
    </xf>
    <xf numFmtId="4" fontId="9" fillId="4" borderId="32" xfId="0" applyNumberFormat="1" applyFont="1" applyFill="1" applyBorder="1" applyAlignment="1">
      <alignment horizontal="right" vertical="center" indent="1"/>
    </xf>
    <xf numFmtId="165" fontId="5" fillId="0" borderId="32" xfId="2" applyNumberFormat="1" applyFont="1" applyFill="1" applyBorder="1" applyAlignment="1">
      <alignment horizontal="center" vertical="center"/>
    </xf>
    <xf numFmtId="9" fontId="5" fillId="6" borderId="31" xfId="3" applyFont="1" applyFill="1" applyBorder="1" applyAlignment="1">
      <alignment horizontal="center" vertical="center"/>
    </xf>
    <xf numFmtId="10" fontId="5" fillId="6" borderId="32" xfId="0" applyNumberFormat="1" applyFont="1" applyFill="1" applyBorder="1" applyAlignment="1">
      <alignment horizontal="center" vertical="center"/>
    </xf>
    <xf numFmtId="164" fontId="5" fillId="6" borderId="33" xfId="2" applyFont="1" applyFill="1" applyBorder="1" applyAlignment="1">
      <alignment horizontal="center" vertical="center"/>
    </xf>
    <xf numFmtId="4" fontId="6" fillId="6" borderId="32" xfId="0" applyNumberFormat="1" applyFont="1" applyFill="1" applyBorder="1" applyAlignment="1">
      <alignment horizontal="right" vertical="center" indent="1"/>
    </xf>
    <xf numFmtId="0" fontId="1" fillId="6" borderId="32" xfId="0" applyFont="1" applyFill="1" applyBorder="1"/>
    <xf numFmtId="0" fontId="20" fillId="0" borderId="2" xfId="0" applyFont="1" applyBorder="1" applyAlignment="1">
      <alignment horizontal="left" vertical="center"/>
    </xf>
    <xf numFmtId="9" fontId="5" fillId="0" borderId="18" xfId="3" applyFont="1" applyFill="1" applyBorder="1" applyAlignment="1">
      <alignment horizontal="center" vertical="center"/>
    </xf>
    <xf numFmtId="0" fontId="1" fillId="0" borderId="19" xfId="0" applyFont="1" applyFill="1" applyBorder="1"/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4" fontId="6" fillId="6" borderId="2" xfId="0" applyNumberFormat="1" applyFont="1" applyFill="1" applyBorder="1" applyAlignment="1">
      <alignment horizontal="center" vertical="center"/>
    </xf>
    <xf numFmtId="4" fontId="6" fillId="0" borderId="34" xfId="0" applyNumberFormat="1" applyFont="1" applyFill="1" applyBorder="1" applyAlignment="1">
      <alignment horizontal="right" vertical="center" indent="1"/>
    </xf>
    <xf numFmtId="166" fontId="6" fillId="4" borderId="31" xfId="0" applyNumberFormat="1" applyFont="1" applyFill="1" applyBorder="1" applyAlignment="1">
      <alignment horizontal="right" vertical="center" indent="1"/>
    </xf>
    <xf numFmtId="0" fontId="20" fillId="0" borderId="11" xfId="0" applyNumberFormat="1" applyFont="1" applyFill="1" applyBorder="1" applyAlignment="1">
      <alignment horizontal="center" vertical="center" wrapText="1"/>
    </xf>
    <xf numFmtId="166" fontId="6" fillId="4" borderId="18" xfId="0" applyNumberFormat="1" applyFont="1" applyFill="1" applyBorder="1" applyAlignment="1">
      <alignment horizontal="right" vertical="center" indent="1"/>
    </xf>
    <xf numFmtId="166" fontId="6" fillId="6" borderId="15" xfId="0" applyNumberFormat="1" applyFont="1" applyFill="1" applyBorder="1" applyAlignment="1">
      <alignment horizontal="right" vertical="center" indent="1"/>
    </xf>
    <xf numFmtId="166" fontId="6" fillId="6" borderId="31" xfId="0" applyNumberFormat="1" applyFont="1" applyFill="1" applyBorder="1" applyAlignment="1">
      <alignment horizontal="right" vertical="center" indent="1"/>
    </xf>
    <xf numFmtId="166" fontId="6" fillId="4" borderId="15" xfId="0" applyNumberFormat="1" applyFont="1" applyFill="1" applyBorder="1" applyAlignment="1">
      <alignment horizontal="right" vertical="center" indent="1"/>
    </xf>
    <xf numFmtId="166" fontId="6" fillId="6" borderId="18" xfId="0" applyNumberFormat="1" applyFont="1" applyFill="1" applyBorder="1" applyAlignment="1">
      <alignment horizontal="right" vertical="center" indent="1"/>
    </xf>
    <xf numFmtId="4" fontId="9" fillId="6" borderId="2" xfId="0" applyNumberFormat="1" applyFont="1" applyFill="1" applyBorder="1" applyAlignment="1">
      <alignment horizontal="right" vertical="center" indent="1"/>
    </xf>
    <xf numFmtId="4" fontId="6" fillId="6" borderId="35" xfId="0" applyNumberFormat="1" applyFont="1" applyFill="1" applyBorder="1" applyAlignment="1">
      <alignment horizontal="right" vertical="center" indent="1"/>
    </xf>
    <xf numFmtId="9" fontId="5" fillId="6" borderId="18" xfId="3" applyFont="1" applyFill="1" applyBorder="1" applyAlignment="1">
      <alignment horizontal="center" vertical="center"/>
    </xf>
    <xf numFmtId="0" fontId="1" fillId="6" borderId="19" xfId="0" applyFont="1" applyFill="1" applyBorder="1"/>
    <xf numFmtId="10" fontId="5" fillId="6" borderId="19" xfId="0" applyNumberFormat="1" applyFont="1" applyFill="1" applyBorder="1" applyAlignment="1">
      <alignment horizontal="center" vertical="center"/>
    </xf>
    <xf numFmtId="164" fontId="5" fillId="6" borderId="20" xfId="2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2" fontId="5" fillId="6" borderId="14" xfId="2" applyNumberFormat="1" applyFont="1" applyFill="1" applyBorder="1" applyAlignment="1">
      <alignment horizontal="center" vertical="center"/>
    </xf>
    <xf numFmtId="2" fontId="5" fillId="6" borderId="32" xfId="0" applyNumberFormat="1" applyFont="1" applyFill="1" applyBorder="1" applyAlignment="1">
      <alignment horizontal="center" vertical="center"/>
    </xf>
    <xf numFmtId="166" fontId="9" fillId="4" borderId="31" xfId="0" applyNumberFormat="1" applyFont="1" applyFill="1" applyBorder="1" applyAlignment="1">
      <alignment horizontal="right" vertical="center" indent="1"/>
    </xf>
    <xf numFmtId="166" fontId="9" fillId="4" borderId="18" xfId="0" applyNumberFormat="1" applyFont="1" applyFill="1" applyBorder="1" applyAlignment="1">
      <alignment horizontal="right" vertical="center" indent="1"/>
    </xf>
    <xf numFmtId="9" fontId="5" fillId="0" borderId="36" xfId="3" applyFont="1" applyFill="1" applyBorder="1" applyAlignment="1">
      <alignment horizontal="center" vertical="center"/>
    </xf>
    <xf numFmtId="164" fontId="5" fillId="0" borderId="2" xfId="2" applyFont="1" applyFill="1" applyBorder="1" applyAlignment="1">
      <alignment horizontal="center" vertical="center"/>
    </xf>
    <xf numFmtId="164" fontId="5" fillId="0" borderId="37" xfId="2" applyFont="1" applyFill="1" applyBorder="1" applyAlignment="1">
      <alignment horizontal="center" vertical="center"/>
    </xf>
    <xf numFmtId="10" fontId="5" fillId="0" borderId="35" xfId="0" applyNumberFormat="1" applyFont="1" applyFill="1" applyBorder="1" applyAlignment="1">
      <alignment horizontal="center" vertical="center"/>
    </xf>
    <xf numFmtId="164" fontId="5" fillId="0" borderId="38" xfId="2" applyFont="1" applyFill="1" applyBorder="1" applyAlignment="1">
      <alignment horizontal="center" vertical="center"/>
    </xf>
    <xf numFmtId="4" fontId="6" fillId="6" borderId="34" xfId="0" applyNumberFormat="1" applyFont="1" applyFill="1" applyBorder="1" applyAlignment="1">
      <alignment horizontal="right" vertical="center" indent="1"/>
    </xf>
    <xf numFmtId="166" fontId="6" fillId="5" borderId="39" xfId="0" applyNumberFormat="1" applyFont="1" applyFill="1" applyBorder="1" applyAlignment="1">
      <alignment vertical="center"/>
    </xf>
    <xf numFmtId="9" fontId="5" fillId="6" borderId="30" xfId="3" applyFont="1" applyFill="1" applyBorder="1" applyAlignment="1">
      <alignment horizontal="center" vertical="center"/>
    </xf>
    <xf numFmtId="166" fontId="6" fillId="5" borderId="40" xfId="0" applyNumberFormat="1" applyFont="1" applyFill="1" applyBorder="1" applyAlignment="1">
      <alignment vertical="center"/>
    </xf>
    <xf numFmtId="0" fontId="20" fillId="0" borderId="15" xfId="0" applyFont="1" applyBorder="1" applyAlignment="1">
      <alignment horizontal="left" vertical="center"/>
    </xf>
    <xf numFmtId="9" fontId="18" fillId="6" borderId="4" xfId="3" applyFont="1" applyFill="1" applyBorder="1" applyAlignment="1">
      <alignment horizontal="left" vertical="center"/>
    </xf>
    <xf numFmtId="9" fontId="18" fillId="6" borderId="24" xfId="3" applyFont="1" applyFill="1" applyBorder="1" applyAlignment="1">
      <alignment horizontal="left" vertical="center"/>
    </xf>
    <xf numFmtId="9" fontId="18" fillId="6" borderId="25" xfId="3" applyFont="1" applyFill="1" applyBorder="1" applyAlignment="1">
      <alignment horizontal="left" vertical="center"/>
    </xf>
    <xf numFmtId="0" fontId="19" fillId="6" borderId="0" xfId="0" applyFont="1" applyFill="1" applyAlignment="1">
      <alignment horizontal="center"/>
    </xf>
    <xf numFmtId="0" fontId="5" fillId="6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4" xfId="2" applyNumberFormat="1" applyFont="1" applyFill="1" applyBorder="1" applyAlignment="1">
      <alignment horizontal="left" vertical="center"/>
    </xf>
    <xf numFmtId="165" fontId="18" fillId="0" borderId="25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4" xfId="3" applyFont="1" applyFill="1" applyBorder="1" applyAlignment="1">
      <alignment horizontal="left" vertical="center"/>
    </xf>
    <xf numFmtId="9" fontId="18" fillId="0" borderId="25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9" fontId="3" fillId="0" borderId="0" xfId="0" applyNumberFormat="1" applyFont="1" applyFill="1" applyBorder="1"/>
    <xf numFmtId="9" fontId="0" fillId="0" borderId="0" xfId="0" applyNumberFormat="1"/>
    <xf numFmtId="0" fontId="9" fillId="3" borderId="23" xfId="0" applyFont="1" applyFill="1" applyBorder="1" applyAlignment="1">
      <alignment vertical="center" wrapText="1"/>
    </xf>
    <xf numFmtId="166" fontId="6" fillId="0" borderId="19" xfId="0" applyNumberFormat="1" applyFont="1" applyFill="1" applyBorder="1" applyAlignment="1">
      <alignment horizontal="center" vertical="center"/>
    </xf>
    <xf numFmtId="4" fontId="6" fillId="0" borderId="20" xfId="0" applyNumberFormat="1" applyFont="1" applyFill="1" applyBorder="1" applyAlignment="1">
      <alignment horizontal="center" vertical="center"/>
    </xf>
    <xf numFmtId="165" fontId="5" fillId="6" borderId="19" xfId="2" applyNumberFormat="1" applyFont="1" applyFill="1" applyBorder="1" applyAlignment="1">
      <alignment horizontal="center" vertical="center"/>
    </xf>
    <xf numFmtId="166" fontId="17" fillId="6" borderId="3" xfId="0" applyNumberFormat="1" applyFont="1" applyFill="1" applyBorder="1" applyAlignment="1">
      <alignment horizontal="center" vertical="center"/>
    </xf>
    <xf numFmtId="0" fontId="16" fillId="6" borderId="3" xfId="0" applyNumberFormat="1" applyFont="1" applyFill="1" applyBorder="1" applyAlignment="1">
      <alignment horizontal="right" vertical="top" wrapText="1"/>
    </xf>
    <xf numFmtId="164" fontId="5" fillId="6" borderId="3" xfId="2" applyFont="1" applyFill="1" applyBorder="1" applyAlignment="1">
      <alignment horizontal="center" vertical="center"/>
    </xf>
    <xf numFmtId="166" fontId="6" fillId="0" borderId="4" xfId="0" applyNumberFormat="1" applyFont="1" applyFill="1" applyBorder="1" applyAlignment="1">
      <alignment horizontal="center" vertical="center"/>
    </xf>
    <xf numFmtId="166" fontId="6" fillId="0" borderId="24" xfId="0" applyNumberFormat="1" applyFont="1" applyFill="1" applyBorder="1" applyAlignment="1">
      <alignment horizontal="center" vertical="center"/>
    </xf>
    <xf numFmtId="166" fontId="6" fillId="0" borderId="25" xfId="0" applyNumberFormat="1" applyFont="1" applyFill="1" applyBorder="1" applyAlignment="1">
      <alignment horizontal="center" vertical="center"/>
    </xf>
    <xf numFmtId="4" fontId="6" fillId="6" borderId="42" xfId="0" applyNumberFormat="1" applyFont="1" applyFill="1" applyBorder="1" applyAlignment="1">
      <alignment horizontal="center" vertical="center"/>
    </xf>
    <xf numFmtId="4" fontId="6" fillId="6" borderId="25" xfId="0" applyNumberFormat="1" applyFont="1" applyFill="1" applyBorder="1" applyAlignment="1">
      <alignment horizontal="center" vertical="center"/>
    </xf>
    <xf numFmtId="0" fontId="20" fillId="0" borderId="19" xfId="0" applyFont="1" applyBorder="1" applyAlignment="1">
      <alignment horizontal="left" vertical="center"/>
    </xf>
    <xf numFmtId="0" fontId="21" fillId="0" borderId="23" xfId="0" applyFont="1" applyBorder="1" applyAlignment="1">
      <alignment horizontal="left" vertical="center"/>
    </xf>
    <xf numFmtId="0" fontId="9" fillId="0" borderId="23" xfId="0" applyNumberFormat="1" applyFont="1" applyFill="1" applyBorder="1" applyAlignment="1">
      <alignment horizontal="center" vertical="center" wrapText="1"/>
    </xf>
    <xf numFmtId="166" fontId="17" fillId="0" borderId="3" xfId="0" applyNumberFormat="1" applyFont="1" applyFill="1" applyBorder="1" applyAlignment="1">
      <alignment horizontal="center" vertical="center"/>
    </xf>
    <xf numFmtId="9" fontId="5" fillId="0" borderId="39" xfId="3" applyFont="1" applyFill="1" applyBorder="1" applyAlignment="1">
      <alignment horizontal="center" vertical="center"/>
    </xf>
    <xf numFmtId="9" fontId="5" fillId="0" borderId="40" xfId="3" applyFont="1" applyFill="1" applyBorder="1" applyAlignment="1">
      <alignment horizontal="center" vertical="center"/>
    </xf>
    <xf numFmtId="9" fontId="5" fillId="0" borderId="41" xfId="3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4"/>
  <sheetViews>
    <sheetView topLeftCell="A13" zoomScale="70" zoomScaleNormal="70" workbookViewId="0">
      <selection activeCell="A28" sqref="A28"/>
    </sheetView>
  </sheetViews>
  <sheetFormatPr baseColWidth="10" defaultRowHeight="12.75" x14ac:dyDescent="0.2"/>
  <cols>
    <col min="1" max="1" width="32.85546875" customWidth="1"/>
    <col min="2" max="2" width="46.5703125" customWidth="1"/>
    <col min="3" max="3" width="29.5703125" customWidth="1"/>
    <col min="4" max="4" width="21.140625" customWidth="1"/>
    <col min="5" max="11" width="16.7109375" customWidth="1"/>
    <col min="12" max="12" width="16.140625" customWidth="1"/>
  </cols>
  <sheetData>
    <row r="1" spans="1:12" ht="48" customHeight="1" x14ac:dyDescent="0.2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2" ht="18" x14ac:dyDescent="0.25">
      <c r="A2" s="143" t="str">
        <f>valoración!A3</f>
        <v>PROPUESTA DE ADJUDICACIÓN DEL EXPEDIENTE S-07314-2023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73"/>
    </row>
    <row r="3" spans="1:12" ht="18" x14ac:dyDescent="0.25">
      <c r="A3" s="143" t="str">
        <f>valoración!A4</f>
        <v>" Maquetación, diseño de portadas e impresión textos "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73"/>
    </row>
    <row r="4" spans="1:12" ht="18" x14ac:dyDescent="0.25">
      <c r="A4" s="143" t="str">
        <f>valoración!A5</f>
        <v>RESUMEN PUNTUACIÓN TÉCNICA Y ECONÓMICA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73"/>
    </row>
    <row r="5" spans="1:12" x14ac:dyDescent="0.2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</row>
    <row r="6" spans="1:12" ht="13.5" thickBot="1" x14ac:dyDescent="0.2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</row>
    <row r="7" spans="1:12" ht="30.75" customHeight="1" thickBot="1" x14ac:dyDescent="0.25">
      <c r="A7" s="73"/>
      <c r="B7" s="73"/>
      <c r="C7" s="73"/>
      <c r="D7" s="73"/>
      <c r="E7" s="140" t="s">
        <v>17</v>
      </c>
      <c r="F7" s="141"/>
      <c r="G7" s="141"/>
      <c r="H7" s="141"/>
      <c r="I7" s="141"/>
      <c r="J7" s="141"/>
      <c r="K7" s="142"/>
      <c r="L7" s="73"/>
    </row>
    <row r="8" spans="1:12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18</v>
      </c>
      <c r="F8" s="16" t="s">
        <v>35</v>
      </c>
      <c r="G8" s="17" t="s">
        <v>1</v>
      </c>
      <c r="H8" s="17" t="s">
        <v>19</v>
      </c>
      <c r="I8" s="17" t="s">
        <v>12</v>
      </c>
      <c r="J8" s="17" t="s">
        <v>13</v>
      </c>
      <c r="K8" s="18" t="s">
        <v>14</v>
      </c>
      <c r="L8" s="17" t="s">
        <v>22</v>
      </c>
    </row>
    <row r="9" spans="1:12" ht="35.1" customHeight="1" x14ac:dyDescent="0.2">
      <c r="A9" s="19" t="s">
        <v>24</v>
      </c>
      <c r="B9" s="105" t="s">
        <v>25</v>
      </c>
      <c r="C9" s="33">
        <v>4000</v>
      </c>
      <c r="D9" s="110">
        <v>20</v>
      </c>
      <c r="E9" s="74"/>
      <c r="F9" s="24">
        <v>3025</v>
      </c>
      <c r="G9" s="135">
        <f>valoración!F9</f>
        <v>63.2</v>
      </c>
      <c r="H9" s="135">
        <f>D9+G9</f>
        <v>83.2</v>
      </c>
      <c r="I9" s="76"/>
      <c r="J9" s="77"/>
      <c r="K9" s="78"/>
      <c r="L9" s="91"/>
    </row>
    <row r="10" spans="1:12" ht="35.1" customHeight="1" x14ac:dyDescent="0.2">
      <c r="A10" s="20"/>
      <c r="B10" s="105" t="s">
        <v>26</v>
      </c>
      <c r="C10" s="33">
        <v>4000</v>
      </c>
      <c r="D10" s="110">
        <v>20</v>
      </c>
      <c r="E10" s="79"/>
      <c r="F10" s="128">
        <v>2500</v>
      </c>
      <c r="G10" s="27">
        <f>valoración!F10</f>
        <v>80</v>
      </c>
      <c r="H10" s="28">
        <f t="shared" ref="H10:H18" si="0">D10+G10</f>
        <v>100</v>
      </c>
      <c r="I10" s="125">
        <v>1</v>
      </c>
      <c r="J10" s="101">
        <f t="shared" ref="J10" si="1">C10/$C$29*I10</f>
        <v>0.86956521739130432</v>
      </c>
      <c r="K10" s="126">
        <f>H10*J10</f>
        <v>86.956521739130437</v>
      </c>
      <c r="L10" s="84">
        <f t="shared" ref="L10:L22" si="2">100-($F10*100/$C10)</f>
        <v>37.5</v>
      </c>
    </row>
    <row r="11" spans="1:12" ht="35.1" customHeight="1" x14ac:dyDescent="0.2">
      <c r="A11" s="20"/>
      <c r="B11" s="105" t="s">
        <v>27</v>
      </c>
      <c r="C11" s="33">
        <v>4000</v>
      </c>
      <c r="D11" s="110">
        <v>20</v>
      </c>
      <c r="E11" s="79"/>
      <c r="F11" s="92">
        <v>3250</v>
      </c>
      <c r="G11" s="120">
        <f>valoración!F11</f>
        <v>56</v>
      </c>
      <c r="H11" s="120">
        <f t="shared" si="0"/>
        <v>76</v>
      </c>
      <c r="I11" s="125"/>
      <c r="J11" s="101"/>
      <c r="K11" s="126"/>
      <c r="L11" s="84"/>
    </row>
    <row r="12" spans="1:12" ht="35.1" customHeight="1" x14ac:dyDescent="0.2">
      <c r="A12" s="20"/>
      <c r="B12" s="105" t="s">
        <v>28</v>
      </c>
      <c r="C12" s="33">
        <v>4000</v>
      </c>
      <c r="D12" s="110">
        <v>20</v>
      </c>
      <c r="E12" s="79"/>
      <c r="F12" s="92">
        <v>3250</v>
      </c>
      <c r="G12" s="80">
        <f>valoración!F12</f>
        <v>56</v>
      </c>
      <c r="H12" s="80">
        <f t="shared" si="0"/>
        <v>76</v>
      </c>
      <c r="I12" s="125"/>
      <c r="J12" s="101"/>
      <c r="K12" s="126"/>
      <c r="L12" s="84"/>
    </row>
    <row r="13" spans="1:12" ht="35.1" customHeight="1" x14ac:dyDescent="0.2">
      <c r="A13" s="20"/>
      <c r="B13" s="105" t="s">
        <v>29</v>
      </c>
      <c r="C13" s="33">
        <v>4000</v>
      </c>
      <c r="D13" s="110">
        <v>20</v>
      </c>
      <c r="E13" s="79"/>
      <c r="F13" s="92">
        <v>3750</v>
      </c>
      <c r="G13" s="120">
        <f>valoración!F13</f>
        <v>40</v>
      </c>
      <c r="H13" s="120">
        <f t="shared" si="0"/>
        <v>60</v>
      </c>
      <c r="I13" s="125"/>
      <c r="J13" s="101"/>
      <c r="K13" s="126"/>
      <c r="L13" s="84"/>
    </row>
    <row r="14" spans="1:12" ht="35.1" customHeight="1" x14ac:dyDescent="0.2">
      <c r="A14" s="20"/>
      <c r="B14" s="105" t="s">
        <v>30</v>
      </c>
      <c r="C14" s="33">
        <v>4000</v>
      </c>
      <c r="D14" s="110">
        <v>20</v>
      </c>
      <c r="E14" s="79"/>
      <c r="F14" s="92">
        <v>3400</v>
      </c>
      <c r="G14" s="80">
        <f>valoración!F14</f>
        <v>51.199999999999989</v>
      </c>
      <c r="H14" s="80">
        <f t="shared" si="0"/>
        <v>71.199999999999989</v>
      </c>
      <c r="I14" s="125"/>
      <c r="J14" s="101"/>
      <c r="K14" s="126"/>
      <c r="L14" s="84"/>
    </row>
    <row r="15" spans="1:12" ht="35.1" customHeight="1" x14ac:dyDescent="0.2">
      <c r="A15" s="20"/>
      <c r="B15" s="105" t="s">
        <v>31</v>
      </c>
      <c r="C15" s="33">
        <v>4000</v>
      </c>
      <c r="D15" s="110">
        <v>20</v>
      </c>
      <c r="E15" s="79"/>
      <c r="F15" s="92">
        <v>3875</v>
      </c>
      <c r="G15" s="120">
        <f>valoración!F15</f>
        <v>36</v>
      </c>
      <c r="H15" s="120">
        <f t="shared" si="0"/>
        <v>56</v>
      </c>
      <c r="I15" s="125"/>
      <c r="J15" s="101"/>
      <c r="K15" s="126"/>
      <c r="L15" s="84"/>
    </row>
    <row r="16" spans="1:12" ht="35.1" customHeight="1" x14ac:dyDescent="0.2">
      <c r="A16" s="20"/>
      <c r="B16" s="105" t="s">
        <v>32</v>
      </c>
      <c r="C16" s="33">
        <v>4000</v>
      </c>
      <c r="D16" s="110">
        <v>0</v>
      </c>
      <c r="E16" s="79"/>
      <c r="F16" s="38">
        <v>3950</v>
      </c>
      <c r="G16" s="80">
        <f>valoración!F16</f>
        <v>33.599999999999994</v>
      </c>
      <c r="H16" s="80">
        <f t="shared" si="0"/>
        <v>33.599999999999994</v>
      </c>
      <c r="I16" s="125"/>
      <c r="J16" s="101"/>
      <c r="K16" s="126"/>
      <c r="L16" s="84"/>
    </row>
    <row r="17" spans="1:16" ht="35.1" customHeight="1" x14ac:dyDescent="0.2">
      <c r="A17" s="20"/>
      <c r="B17" s="105" t="s">
        <v>33</v>
      </c>
      <c r="C17" s="33">
        <v>4000</v>
      </c>
      <c r="D17" s="110">
        <v>20</v>
      </c>
      <c r="E17" s="79"/>
      <c r="F17" s="38">
        <v>3000</v>
      </c>
      <c r="G17" s="80">
        <f>valoración!F17</f>
        <v>64</v>
      </c>
      <c r="H17" s="80">
        <f t="shared" si="0"/>
        <v>84</v>
      </c>
      <c r="I17" s="125"/>
      <c r="J17" s="82"/>
      <c r="K17" s="126"/>
      <c r="L17" s="84"/>
    </row>
    <row r="18" spans="1:16" ht="35.1" customHeight="1" thickBot="1" x14ac:dyDescent="0.25">
      <c r="A18" s="20"/>
      <c r="B18" s="139" t="s">
        <v>34</v>
      </c>
      <c r="C18" s="29">
        <v>4000</v>
      </c>
      <c r="D18" s="86">
        <v>20</v>
      </c>
      <c r="E18" s="137"/>
      <c r="F18" s="31">
        <v>3250</v>
      </c>
      <c r="G18" s="87">
        <f>valoración!F18</f>
        <v>56</v>
      </c>
      <c r="H18" s="103">
        <f t="shared" si="0"/>
        <v>76</v>
      </c>
      <c r="I18" s="125"/>
      <c r="J18" s="127"/>
      <c r="K18" s="126"/>
      <c r="L18" s="84"/>
    </row>
    <row r="19" spans="1:16" ht="35.1" customHeight="1" thickBot="1" x14ac:dyDescent="0.25">
      <c r="A19" s="19" t="s">
        <v>38</v>
      </c>
      <c r="B19" s="3"/>
      <c r="C19" s="3"/>
      <c r="D19" s="3"/>
      <c r="E19" s="136" t="s">
        <v>10</v>
      </c>
      <c r="F19" s="138"/>
      <c r="G19" s="25"/>
      <c r="H19" s="75"/>
      <c r="I19" s="85"/>
      <c r="J19" s="77"/>
      <c r="K19" s="78"/>
      <c r="L19" s="84"/>
    </row>
    <row r="20" spans="1:16" ht="35.1" customHeight="1" x14ac:dyDescent="0.2">
      <c r="A20" s="20"/>
      <c r="B20" s="113" t="s">
        <v>25</v>
      </c>
      <c r="C20" s="22">
        <v>600</v>
      </c>
      <c r="D20" s="23">
        <v>20</v>
      </c>
      <c r="E20" s="100"/>
      <c r="F20" s="24">
        <v>420</v>
      </c>
      <c r="G20" s="80">
        <f>valoración!F20</f>
        <v>66.666666666666657</v>
      </c>
      <c r="H20" s="80">
        <f>G20+D20</f>
        <v>86.666666666666657</v>
      </c>
      <c r="I20" s="81"/>
      <c r="J20" s="82"/>
      <c r="K20" s="83"/>
      <c r="L20" s="84"/>
    </row>
    <row r="21" spans="1:16" ht="35.1" customHeight="1" x14ac:dyDescent="0.2">
      <c r="A21" s="20"/>
      <c r="B21" s="105" t="s">
        <v>26</v>
      </c>
      <c r="C21" s="33">
        <v>600</v>
      </c>
      <c r="D21" s="110">
        <v>20</v>
      </c>
      <c r="E21" s="100"/>
      <c r="F21" s="35">
        <v>540</v>
      </c>
      <c r="G21" s="103">
        <f>valoración!F21</f>
        <v>40</v>
      </c>
      <c r="H21" s="103">
        <f t="shared" ref="H21:H27" si="3">G21+D21</f>
        <v>60</v>
      </c>
      <c r="I21" s="104"/>
      <c r="J21" s="101"/>
      <c r="K21" s="102"/>
      <c r="L21" s="84"/>
      <c r="P21" s="154"/>
    </row>
    <row r="22" spans="1:16" ht="35.1" customHeight="1" x14ac:dyDescent="0.2">
      <c r="A22" s="20"/>
      <c r="B22" s="105" t="s">
        <v>28</v>
      </c>
      <c r="C22" s="33">
        <v>600</v>
      </c>
      <c r="D22" s="110">
        <v>20</v>
      </c>
      <c r="E22" s="100"/>
      <c r="F22" s="129">
        <v>360</v>
      </c>
      <c r="G22" s="97">
        <f>valoración!F22</f>
        <v>80</v>
      </c>
      <c r="H22" s="98">
        <f t="shared" si="3"/>
        <v>100</v>
      </c>
      <c r="I22" s="125">
        <v>1</v>
      </c>
      <c r="J22" s="101">
        <f>C22/C29*I22</f>
        <v>0.13043478260869565</v>
      </c>
      <c r="K22" s="102">
        <f>J22*H22</f>
        <v>13.043478260869565</v>
      </c>
      <c r="L22" s="84">
        <f t="shared" si="2"/>
        <v>40</v>
      </c>
    </row>
    <row r="23" spans="1:16" ht="35.1" customHeight="1" x14ac:dyDescent="0.2">
      <c r="A23" s="20"/>
      <c r="B23" s="105" t="s">
        <v>29</v>
      </c>
      <c r="C23" s="33">
        <v>600</v>
      </c>
      <c r="D23" s="110">
        <v>20</v>
      </c>
      <c r="E23" s="100"/>
      <c r="F23" s="38">
        <v>450</v>
      </c>
      <c r="G23" s="103">
        <f>valoración!F23</f>
        <v>60</v>
      </c>
      <c r="H23" s="103">
        <f t="shared" si="3"/>
        <v>80</v>
      </c>
      <c r="I23" s="104"/>
      <c r="J23" s="101"/>
      <c r="K23" s="102"/>
      <c r="L23" s="84"/>
    </row>
    <row r="24" spans="1:16" ht="35.1" customHeight="1" x14ac:dyDescent="0.2">
      <c r="A24" s="20"/>
      <c r="B24" s="105" t="s">
        <v>30</v>
      </c>
      <c r="C24" s="33">
        <v>600</v>
      </c>
      <c r="D24" s="110">
        <v>20</v>
      </c>
      <c r="E24" s="100"/>
      <c r="F24" s="38">
        <v>420</v>
      </c>
      <c r="G24" s="103">
        <f>valoración!F24</f>
        <v>66.666666666666657</v>
      </c>
      <c r="H24" s="103">
        <f t="shared" si="3"/>
        <v>86.666666666666657</v>
      </c>
      <c r="I24" s="104"/>
      <c r="J24" s="101"/>
      <c r="K24" s="102"/>
      <c r="L24" s="84"/>
    </row>
    <row r="25" spans="1:16" ht="35.1" customHeight="1" x14ac:dyDescent="0.2">
      <c r="A25" s="20"/>
      <c r="B25" s="105" t="s">
        <v>31</v>
      </c>
      <c r="C25" s="33">
        <v>600</v>
      </c>
      <c r="D25" s="110">
        <v>20</v>
      </c>
      <c r="E25" s="79"/>
      <c r="F25" s="38">
        <v>390</v>
      </c>
      <c r="G25" s="103">
        <f>valoración!F25</f>
        <v>73.333333333333343</v>
      </c>
      <c r="H25" s="103">
        <f t="shared" si="3"/>
        <v>93.333333333333343</v>
      </c>
      <c r="I25" s="81"/>
      <c r="J25" s="82"/>
      <c r="K25" s="83"/>
      <c r="L25" s="84"/>
    </row>
    <row r="26" spans="1:16" ht="35.1" customHeight="1" x14ac:dyDescent="0.2">
      <c r="A26" s="20"/>
      <c r="B26" s="105" t="s">
        <v>33</v>
      </c>
      <c r="C26" s="33">
        <v>600</v>
      </c>
      <c r="D26" s="110">
        <v>20</v>
      </c>
      <c r="E26" s="121"/>
      <c r="F26" s="38">
        <v>420</v>
      </c>
      <c r="G26" s="103">
        <f>valoración!F26</f>
        <v>66.666666666666657</v>
      </c>
      <c r="H26" s="103">
        <f t="shared" si="3"/>
        <v>86.666666666666657</v>
      </c>
      <c r="I26" s="122"/>
      <c r="J26" s="123"/>
      <c r="K26" s="124"/>
      <c r="L26" s="84"/>
    </row>
    <row r="27" spans="1:16" ht="35.1" customHeight="1" thickBot="1" x14ac:dyDescent="0.25">
      <c r="A27" s="21"/>
      <c r="B27" s="167" t="s">
        <v>34</v>
      </c>
      <c r="C27" s="156">
        <v>600</v>
      </c>
      <c r="D27" s="157">
        <v>20</v>
      </c>
      <c r="E27" s="121"/>
      <c r="F27" s="118">
        <v>480</v>
      </c>
      <c r="G27" s="120">
        <f>valoración!F27</f>
        <v>53.333333333333343</v>
      </c>
      <c r="H27" s="120">
        <f t="shared" si="3"/>
        <v>73.333333333333343</v>
      </c>
      <c r="I27" s="158"/>
      <c r="J27" s="123"/>
      <c r="K27" s="124"/>
      <c r="L27" s="165"/>
    </row>
    <row r="28" spans="1:16" ht="54.75" customHeight="1" thickBot="1" x14ac:dyDescent="0.25">
      <c r="A28" s="155" t="s">
        <v>45</v>
      </c>
      <c r="B28" s="168" t="s">
        <v>46</v>
      </c>
      <c r="C28" s="162"/>
      <c r="D28" s="163"/>
      <c r="E28" s="163"/>
      <c r="F28" s="163"/>
      <c r="G28" s="163"/>
      <c r="H28" s="163"/>
      <c r="I28" s="163"/>
      <c r="J28" s="163"/>
      <c r="K28" s="163"/>
      <c r="L28" s="166"/>
    </row>
    <row r="29" spans="1:16" ht="41.25" thickBot="1" x14ac:dyDescent="0.25">
      <c r="A29" s="88"/>
      <c r="B29" s="89" t="s">
        <v>15</v>
      </c>
      <c r="C29" s="159">
        <f>C9+C20</f>
        <v>4600</v>
      </c>
      <c r="D29" s="90"/>
      <c r="E29" s="90"/>
      <c r="F29" s="90"/>
      <c r="G29" s="90"/>
      <c r="H29" s="90"/>
      <c r="I29" s="90"/>
      <c r="J29" s="160" t="s">
        <v>21</v>
      </c>
      <c r="K29" s="161">
        <f>K10+K22</f>
        <v>100</v>
      </c>
      <c r="L29" s="73"/>
    </row>
    <row r="30" spans="1:16" x14ac:dyDescent="0.2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</row>
    <row r="31" spans="1:16" x14ac:dyDescent="0.2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</row>
    <row r="32" spans="1:16" ht="14.25" customHeight="1" x14ac:dyDescent="0.2">
      <c r="A32" s="144" t="s">
        <v>23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</row>
    <row r="33" spans="1:12" ht="14.25" customHeight="1" x14ac:dyDescent="0.2">
      <c r="A33" s="144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</row>
    <row r="34" spans="1:12" ht="54.75" customHeight="1" x14ac:dyDescent="0.2">
      <c r="A34" s="144"/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</row>
  </sheetData>
  <mergeCells count="6">
    <mergeCell ref="E7:K7"/>
    <mergeCell ref="A2:K2"/>
    <mergeCell ref="A3:K3"/>
    <mergeCell ref="A4:K4"/>
    <mergeCell ref="A32:L34"/>
    <mergeCell ref="C28:K28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41"/>
  <sheetViews>
    <sheetView showGridLines="0" showZeros="0" tabSelected="1" topLeftCell="A22" zoomScale="70" zoomScaleNormal="70" workbookViewId="0">
      <selection activeCell="G36" sqref="G36"/>
    </sheetView>
  </sheetViews>
  <sheetFormatPr baseColWidth="10" defaultRowHeight="15" x14ac:dyDescent="0.2"/>
  <cols>
    <col min="1" max="1" width="30.42578125" style="9" customWidth="1"/>
    <col min="2" max="2" width="43.710937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8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20</v>
      </c>
      <c r="U2" s="14">
        <v>80</v>
      </c>
    </row>
    <row r="3" spans="1:21" s="3" customFormat="1" ht="22.5" customHeight="1" x14ac:dyDescent="0.15">
      <c r="A3" s="152" t="s">
        <v>42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T3" s="39" t="s">
        <v>11</v>
      </c>
    </row>
    <row r="4" spans="1:21" s="3" customFormat="1" ht="22.5" customHeight="1" x14ac:dyDescent="0.15">
      <c r="A4" s="152" t="s">
        <v>41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</row>
    <row r="5" spans="1:21" s="3" customFormat="1" ht="24.6" customHeight="1" x14ac:dyDescent="0.15">
      <c r="A5" s="152" t="s">
        <v>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</row>
    <row r="6" spans="1:21" s="3" customFormat="1" ht="24.6" customHeight="1" thickBot="1" x14ac:dyDescent="0.2">
      <c r="A6" s="37"/>
      <c r="B6" s="37"/>
      <c r="C6" s="37"/>
      <c r="D6" s="37"/>
      <c r="E6" s="37"/>
      <c r="F6" s="37"/>
      <c r="G6" s="37"/>
      <c r="H6" s="4"/>
    </row>
    <row r="7" spans="1:21" s="3" customFormat="1" ht="24.75" customHeight="1" thickBot="1" x14ac:dyDescent="0.3">
      <c r="A7" s="2"/>
      <c r="B7" s="6"/>
      <c r="C7" s="7"/>
      <c r="D7" s="7"/>
      <c r="E7" s="146" t="s">
        <v>17</v>
      </c>
      <c r="F7" s="147"/>
      <c r="G7" s="147"/>
      <c r="H7" s="147"/>
      <c r="I7" s="147"/>
      <c r="J7" s="148"/>
      <c r="K7" s="149" t="s">
        <v>39</v>
      </c>
      <c r="L7" s="150"/>
      <c r="M7" s="150"/>
      <c r="N7" s="150"/>
      <c r="O7" s="150"/>
      <c r="P7" s="150"/>
      <c r="Q7" s="151"/>
    </row>
    <row r="8" spans="1:21" s="8" customFormat="1" ht="30.75" thickBot="1" x14ac:dyDescent="0.25">
      <c r="A8" s="15" t="s">
        <v>4</v>
      </c>
      <c r="B8" s="16" t="s">
        <v>5</v>
      </c>
      <c r="C8" s="17" t="s">
        <v>36</v>
      </c>
      <c r="D8" s="18" t="s">
        <v>0</v>
      </c>
      <c r="E8" s="16" t="s">
        <v>37</v>
      </c>
      <c r="F8" s="17" t="s">
        <v>1</v>
      </c>
      <c r="G8" s="17" t="s">
        <v>9</v>
      </c>
      <c r="H8" s="17" t="s">
        <v>12</v>
      </c>
      <c r="I8" s="17" t="s">
        <v>13</v>
      </c>
      <c r="J8" s="18" t="s">
        <v>14</v>
      </c>
      <c r="K8" s="16" t="s">
        <v>18</v>
      </c>
      <c r="L8" s="16" t="s">
        <v>40</v>
      </c>
      <c r="M8" s="17" t="s">
        <v>1</v>
      </c>
      <c r="N8" s="17" t="s">
        <v>19</v>
      </c>
      <c r="O8" s="17" t="s">
        <v>12</v>
      </c>
      <c r="P8" s="17" t="s">
        <v>13</v>
      </c>
      <c r="Q8" s="18" t="s">
        <v>14</v>
      </c>
    </row>
    <row r="9" spans="1:21" s="3" customFormat="1" ht="35.1" customHeight="1" x14ac:dyDescent="0.15">
      <c r="A9" s="19" t="s">
        <v>24</v>
      </c>
      <c r="B9" s="105" t="s">
        <v>25</v>
      </c>
      <c r="C9" s="33">
        <v>4000</v>
      </c>
      <c r="D9" s="110">
        <v>20</v>
      </c>
      <c r="E9" s="24">
        <v>3025</v>
      </c>
      <c r="F9" s="111">
        <f t="shared" ref="F9:F18" si="0">$U$2*(2-E9/MIN(E$9:E$19))</f>
        <v>63.2</v>
      </c>
      <c r="G9" s="36">
        <f>D9+F9</f>
        <v>83.2</v>
      </c>
      <c r="H9" s="50"/>
      <c r="I9" s="95">
        <f t="shared" ref="I9:I17" si="1">+$C9/$C$32*H9</f>
        <v>0</v>
      </c>
      <c r="J9" s="95">
        <f t="shared" ref="J9:J27" si="2">+G9*I9</f>
        <v>0</v>
      </c>
      <c r="K9" s="59"/>
      <c r="L9" s="24">
        <v>3025</v>
      </c>
      <c r="M9" s="111">
        <f t="shared" ref="M9:M18" si="3">$U$2*(2-L9/MIN(L$9:L$19))</f>
        <v>63.2</v>
      </c>
      <c r="N9" s="36">
        <f>$D9+M9</f>
        <v>83.2</v>
      </c>
      <c r="O9" s="40"/>
      <c r="P9" s="41">
        <f>+$C9/$C$32*O9</f>
        <v>0</v>
      </c>
      <c r="Q9" s="42">
        <f>+N9*P9</f>
        <v>0</v>
      </c>
    </row>
    <row r="10" spans="1:21" s="3" customFormat="1" ht="35.1" customHeight="1" x14ac:dyDescent="0.15">
      <c r="A10" s="20"/>
      <c r="B10" s="105" t="s">
        <v>26</v>
      </c>
      <c r="C10" s="33">
        <v>4000</v>
      </c>
      <c r="D10" s="110">
        <v>20</v>
      </c>
      <c r="E10" s="112">
        <v>2500</v>
      </c>
      <c r="F10" s="27">
        <f t="shared" si="0"/>
        <v>80</v>
      </c>
      <c r="G10" s="28">
        <f t="shared" ref="G10:G18" si="4">D10+F10</f>
        <v>100</v>
      </c>
      <c r="H10" s="93">
        <v>1</v>
      </c>
      <c r="I10" s="95">
        <f t="shared" si="1"/>
        <v>0.86956521739130432</v>
      </c>
      <c r="J10" s="95">
        <f t="shared" si="2"/>
        <v>86.956521739130437</v>
      </c>
      <c r="K10" s="96"/>
      <c r="L10" s="116">
        <v>2500</v>
      </c>
      <c r="M10" s="80">
        <f t="shared" si="3"/>
        <v>80</v>
      </c>
      <c r="N10" s="119">
        <f t="shared" ref="N10:N30" si="5">$D10+M10</f>
        <v>100</v>
      </c>
      <c r="O10" s="99"/>
      <c r="P10" s="94"/>
      <c r="Q10" s="95"/>
    </row>
    <row r="11" spans="1:21" s="3" customFormat="1" ht="35.1" customHeight="1" x14ac:dyDescent="0.15">
      <c r="A11" s="20"/>
      <c r="B11" s="105" t="s">
        <v>27</v>
      </c>
      <c r="C11" s="33">
        <v>4000</v>
      </c>
      <c r="D11" s="110">
        <v>20</v>
      </c>
      <c r="E11" s="92">
        <v>3250</v>
      </c>
      <c r="F11" s="36">
        <f t="shared" si="0"/>
        <v>56</v>
      </c>
      <c r="G11" s="36">
        <f t="shared" si="4"/>
        <v>76</v>
      </c>
      <c r="H11" s="93"/>
      <c r="I11" s="95">
        <f t="shared" si="1"/>
        <v>0</v>
      </c>
      <c r="J11" s="95">
        <f t="shared" si="2"/>
        <v>0</v>
      </c>
      <c r="K11" s="96"/>
      <c r="L11" s="92">
        <v>3250</v>
      </c>
      <c r="M11" s="36">
        <f t="shared" si="3"/>
        <v>56</v>
      </c>
      <c r="N11" s="36">
        <f t="shared" si="5"/>
        <v>76</v>
      </c>
      <c r="O11" s="99"/>
      <c r="P11" s="94"/>
      <c r="Q11" s="95"/>
    </row>
    <row r="12" spans="1:21" s="3" customFormat="1" ht="35.1" customHeight="1" x14ac:dyDescent="0.15">
      <c r="A12" s="20"/>
      <c r="B12" s="105" t="s">
        <v>28</v>
      </c>
      <c r="C12" s="33">
        <v>4000</v>
      </c>
      <c r="D12" s="110">
        <v>20</v>
      </c>
      <c r="E12" s="92">
        <v>3250</v>
      </c>
      <c r="F12" s="36">
        <f t="shared" si="0"/>
        <v>56</v>
      </c>
      <c r="G12" s="36">
        <f t="shared" si="4"/>
        <v>76</v>
      </c>
      <c r="H12" s="93"/>
      <c r="I12" s="95">
        <f t="shared" si="1"/>
        <v>0</v>
      </c>
      <c r="J12" s="95">
        <f t="shared" si="2"/>
        <v>0</v>
      </c>
      <c r="K12" s="96"/>
      <c r="L12" s="92">
        <v>3250</v>
      </c>
      <c r="M12" s="36">
        <f t="shared" si="3"/>
        <v>56</v>
      </c>
      <c r="N12" s="36">
        <f t="shared" si="5"/>
        <v>76</v>
      </c>
      <c r="O12" s="99"/>
      <c r="P12" s="94"/>
      <c r="Q12" s="95"/>
    </row>
    <row r="13" spans="1:21" s="3" customFormat="1" ht="35.1" customHeight="1" x14ac:dyDescent="0.15">
      <c r="A13" s="20"/>
      <c r="B13" s="105" t="s">
        <v>29</v>
      </c>
      <c r="C13" s="33">
        <v>4000</v>
      </c>
      <c r="D13" s="110">
        <v>20</v>
      </c>
      <c r="E13" s="92">
        <v>3750</v>
      </c>
      <c r="F13" s="36">
        <f t="shared" si="0"/>
        <v>40</v>
      </c>
      <c r="G13" s="36">
        <f t="shared" si="4"/>
        <v>60</v>
      </c>
      <c r="H13" s="93"/>
      <c r="I13" s="95">
        <f t="shared" si="1"/>
        <v>0</v>
      </c>
      <c r="J13" s="95">
        <f t="shared" si="2"/>
        <v>0</v>
      </c>
      <c r="K13" s="96"/>
      <c r="L13" s="92">
        <v>3750</v>
      </c>
      <c r="M13" s="36">
        <f t="shared" si="3"/>
        <v>40</v>
      </c>
      <c r="N13" s="36">
        <f t="shared" si="5"/>
        <v>60</v>
      </c>
      <c r="O13" s="99"/>
      <c r="P13" s="94"/>
      <c r="Q13" s="95"/>
    </row>
    <row r="14" spans="1:21" s="3" customFormat="1" ht="35.1" customHeight="1" x14ac:dyDescent="0.15">
      <c r="A14" s="20"/>
      <c r="B14" s="105" t="s">
        <v>30</v>
      </c>
      <c r="C14" s="33">
        <v>4000</v>
      </c>
      <c r="D14" s="110">
        <v>20</v>
      </c>
      <c r="E14" s="92">
        <v>3400</v>
      </c>
      <c r="F14" s="36">
        <f t="shared" si="0"/>
        <v>51.199999999999989</v>
      </c>
      <c r="G14" s="36">
        <f t="shared" si="4"/>
        <v>71.199999999999989</v>
      </c>
      <c r="H14" s="93"/>
      <c r="I14" s="95">
        <f t="shared" si="1"/>
        <v>0</v>
      </c>
      <c r="J14" s="95">
        <f t="shared" si="2"/>
        <v>0</v>
      </c>
      <c r="K14" s="96"/>
      <c r="L14" s="92">
        <v>3400</v>
      </c>
      <c r="M14" s="36">
        <f t="shared" si="3"/>
        <v>51.199999999999989</v>
      </c>
      <c r="N14" s="36">
        <f t="shared" si="5"/>
        <v>71.199999999999989</v>
      </c>
      <c r="O14" s="99"/>
      <c r="P14" s="94"/>
      <c r="Q14" s="95"/>
    </row>
    <row r="15" spans="1:21" s="3" customFormat="1" ht="35.1" customHeight="1" x14ac:dyDescent="0.15">
      <c r="A15" s="20"/>
      <c r="B15" s="105" t="s">
        <v>31</v>
      </c>
      <c r="C15" s="33">
        <v>4000</v>
      </c>
      <c r="D15" s="110">
        <v>20</v>
      </c>
      <c r="E15" s="92">
        <v>3875</v>
      </c>
      <c r="F15" s="36">
        <f t="shared" si="0"/>
        <v>36</v>
      </c>
      <c r="G15" s="36">
        <f t="shared" si="4"/>
        <v>56</v>
      </c>
      <c r="H15" s="93"/>
      <c r="I15" s="95">
        <f t="shared" si="1"/>
        <v>0</v>
      </c>
      <c r="J15" s="95">
        <f t="shared" si="2"/>
        <v>0</v>
      </c>
      <c r="K15" s="96"/>
      <c r="L15" s="92">
        <v>3875</v>
      </c>
      <c r="M15" s="36">
        <f t="shared" si="3"/>
        <v>36</v>
      </c>
      <c r="N15" s="36">
        <f t="shared" si="5"/>
        <v>56</v>
      </c>
      <c r="O15" s="99"/>
      <c r="P15" s="94"/>
      <c r="Q15" s="95"/>
    </row>
    <row r="16" spans="1:21" s="3" customFormat="1" ht="35.1" customHeight="1" x14ac:dyDescent="0.15">
      <c r="A16" s="20"/>
      <c r="B16" s="105" t="s">
        <v>32</v>
      </c>
      <c r="C16" s="33">
        <v>4000</v>
      </c>
      <c r="D16" s="110">
        <v>0</v>
      </c>
      <c r="E16" s="38">
        <v>3950</v>
      </c>
      <c r="F16" s="36">
        <f t="shared" si="0"/>
        <v>33.599999999999994</v>
      </c>
      <c r="G16" s="36">
        <f t="shared" si="4"/>
        <v>33.599999999999994</v>
      </c>
      <c r="H16" s="51"/>
      <c r="I16" s="95">
        <f t="shared" si="1"/>
        <v>0</v>
      </c>
      <c r="J16" s="95">
        <f t="shared" si="2"/>
        <v>0</v>
      </c>
      <c r="K16" s="61"/>
      <c r="L16" s="38">
        <v>3950</v>
      </c>
      <c r="M16" s="36">
        <f t="shared" si="3"/>
        <v>33.599999999999994</v>
      </c>
      <c r="N16" s="36">
        <f t="shared" si="5"/>
        <v>33.599999999999994</v>
      </c>
      <c r="O16" s="52"/>
      <c r="P16" s="44">
        <f>+$C16/$C$32*O16</f>
        <v>0</v>
      </c>
      <c r="Q16" s="45">
        <f t="shared" ref="Q16:Q27" si="6">+N16*P16</f>
        <v>0</v>
      </c>
    </row>
    <row r="17" spans="1:17" s="3" customFormat="1" ht="35.1" customHeight="1" x14ac:dyDescent="0.15">
      <c r="A17" s="20"/>
      <c r="B17" s="105" t="s">
        <v>33</v>
      </c>
      <c r="C17" s="33">
        <v>4000</v>
      </c>
      <c r="D17" s="110">
        <v>20</v>
      </c>
      <c r="E17" s="38">
        <v>3000</v>
      </c>
      <c r="F17" s="36">
        <f t="shared" si="0"/>
        <v>64</v>
      </c>
      <c r="G17" s="36">
        <f t="shared" si="4"/>
        <v>84</v>
      </c>
      <c r="H17" s="51"/>
      <c r="I17" s="95">
        <f t="shared" si="1"/>
        <v>0</v>
      </c>
      <c r="J17" s="95">
        <f t="shared" si="2"/>
        <v>0</v>
      </c>
      <c r="K17" s="61"/>
      <c r="L17" s="38">
        <v>3000</v>
      </c>
      <c r="M17" s="36">
        <f t="shared" si="3"/>
        <v>64</v>
      </c>
      <c r="N17" s="36">
        <f t="shared" si="5"/>
        <v>84</v>
      </c>
      <c r="O17" s="52"/>
      <c r="P17" s="44">
        <f>+$C17/$C$32*O17</f>
        <v>0</v>
      </c>
      <c r="Q17" s="45">
        <f t="shared" si="6"/>
        <v>0</v>
      </c>
    </row>
    <row r="18" spans="1:17" s="3" customFormat="1" ht="35.1" customHeight="1" x14ac:dyDescent="0.15">
      <c r="A18" s="20"/>
      <c r="B18" s="105" t="s">
        <v>34</v>
      </c>
      <c r="C18" s="33">
        <v>4000</v>
      </c>
      <c r="D18" s="110">
        <v>20</v>
      </c>
      <c r="E18" s="38">
        <v>3250</v>
      </c>
      <c r="F18" s="36">
        <f t="shared" si="0"/>
        <v>56</v>
      </c>
      <c r="G18" s="36">
        <f t="shared" si="4"/>
        <v>76</v>
      </c>
      <c r="H18" s="51"/>
      <c r="I18" s="95"/>
      <c r="J18" s="95"/>
      <c r="K18" s="61">
        <v>0.01</v>
      </c>
      <c r="L18" s="114">
        <v>3250</v>
      </c>
      <c r="M18" s="27">
        <f t="shared" si="3"/>
        <v>56</v>
      </c>
      <c r="N18" s="27">
        <f t="shared" si="5"/>
        <v>76</v>
      </c>
      <c r="O18" s="93">
        <v>1</v>
      </c>
      <c r="P18" s="44">
        <f>C17/C32*O18</f>
        <v>0.86956521739130432</v>
      </c>
      <c r="Q18" s="45">
        <f t="shared" si="6"/>
        <v>66.086956521739125</v>
      </c>
    </row>
    <row r="19" spans="1:17" s="3" customFormat="1" ht="35.1" customHeight="1" thickBot="1" x14ac:dyDescent="0.2">
      <c r="A19" s="21"/>
      <c r="E19" s="56" t="s">
        <v>10</v>
      </c>
      <c r="F19" s="57"/>
      <c r="G19" s="36"/>
      <c r="H19" s="63"/>
      <c r="I19" s="95">
        <f>+$C18/$C$32*H19</f>
        <v>0</v>
      </c>
      <c r="J19" s="95">
        <f t="shared" si="2"/>
        <v>0</v>
      </c>
      <c r="K19" s="58"/>
      <c r="L19" s="62"/>
      <c r="M19" s="32"/>
      <c r="N19" s="32">
        <f t="shared" si="5"/>
        <v>0</v>
      </c>
      <c r="O19" s="53"/>
      <c r="P19" s="47">
        <f>+$C18/$C$32*O19</f>
        <v>0</v>
      </c>
      <c r="Q19" s="48">
        <f t="shared" si="6"/>
        <v>0</v>
      </c>
    </row>
    <row r="20" spans="1:17" s="3" customFormat="1" ht="35.1" customHeight="1" x14ac:dyDescent="0.15">
      <c r="A20" s="19" t="s">
        <v>38</v>
      </c>
      <c r="B20" s="113" t="s">
        <v>25</v>
      </c>
      <c r="C20" s="22">
        <v>600</v>
      </c>
      <c r="D20" s="23">
        <v>20</v>
      </c>
      <c r="E20" s="24">
        <v>420</v>
      </c>
      <c r="F20" s="25">
        <f t="shared" ref="F20:F27" si="7">$U$2*(2-E20/MIN(E$20:E$27))</f>
        <v>66.666666666666657</v>
      </c>
      <c r="G20" s="25">
        <f t="shared" ref="G20:G27" si="8">D20+F20</f>
        <v>86.666666666666657</v>
      </c>
      <c r="H20" s="44"/>
      <c r="I20" s="41">
        <f t="shared" ref="I20:I27" si="9">+$C20/$C$32*H20</f>
        <v>0</v>
      </c>
      <c r="J20" s="42">
        <f t="shared" si="2"/>
        <v>0</v>
      </c>
      <c r="K20" s="59"/>
      <c r="L20" s="24">
        <v>420</v>
      </c>
      <c r="M20" s="25">
        <f t="shared" ref="M20:M27" si="10">$U$2*(2-L20/MIN(L$20:L$27))</f>
        <v>66.666666666666657</v>
      </c>
      <c r="N20" s="103">
        <f t="shared" si="5"/>
        <v>86.666666666666657</v>
      </c>
      <c r="O20" s="54"/>
      <c r="P20" s="41">
        <f>+$C20/$C$32*O20</f>
        <v>0</v>
      </c>
      <c r="Q20" s="42">
        <f t="shared" si="6"/>
        <v>0</v>
      </c>
    </row>
    <row r="21" spans="1:17" s="3" customFormat="1" ht="35.1" customHeight="1" x14ac:dyDescent="0.15">
      <c r="A21" s="20"/>
      <c r="B21" s="105" t="s">
        <v>26</v>
      </c>
      <c r="C21" s="33">
        <v>600</v>
      </c>
      <c r="D21" s="110">
        <v>20</v>
      </c>
      <c r="E21" s="35">
        <v>540</v>
      </c>
      <c r="F21" s="36">
        <f t="shared" si="7"/>
        <v>40</v>
      </c>
      <c r="G21" s="36">
        <f t="shared" si="8"/>
        <v>60</v>
      </c>
      <c r="H21" s="44"/>
      <c r="I21" s="133">
        <f t="shared" si="9"/>
        <v>0</v>
      </c>
      <c r="J21" s="132">
        <f t="shared" si="2"/>
        <v>0</v>
      </c>
      <c r="K21" s="61"/>
      <c r="L21" s="35">
        <v>540</v>
      </c>
      <c r="M21" s="36">
        <f t="shared" si="10"/>
        <v>40</v>
      </c>
      <c r="N21" s="80">
        <f t="shared" si="5"/>
        <v>60</v>
      </c>
      <c r="O21" s="52"/>
      <c r="P21" s="44">
        <f>+$C21/$C$32*O21</f>
        <v>0</v>
      </c>
      <c r="Q21" s="45">
        <f t="shared" si="6"/>
        <v>0</v>
      </c>
    </row>
    <row r="22" spans="1:17" s="3" customFormat="1" ht="35.1" customHeight="1" x14ac:dyDescent="0.15">
      <c r="A22" s="20"/>
      <c r="B22" s="105" t="s">
        <v>28</v>
      </c>
      <c r="C22" s="33">
        <v>600</v>
      </c>
      <c r="D22" s="110">
        <v>20</v>
      </c>
      <c r="E22" s="114">
        <v>360</v>
      </c>
      <c r="F22" s="27">
        <f t="shared" si="7"/>
        <v>80</v>
      </c>
      <c r="G22" s="28">
        <f t="shared" si="8"/>
        <v>100</v>
      </c>
      <c r="H22" s="93">
        <v>1</v>
      </c>
      <c r="I22" s="44">
        <f t="shared" si="9"/>
        <v>0.13043478260869565</v>
      </c>
      <c r="J22" s="45">
        <f t="shared" si="2"/>
        <v>13.043478260869565</v>
      </c>
      <c r="K22" s="106"/>
      <c r="L22" s="118">
        <v>360</v>
      </c>
      <c r="M22" s="80">
        <f t="shared" si="10"/>
        <v>80</v>
      </c>
      <c r="N22" s="119">
        <f t="shared" si="5"/>
        <v>100</v>
      </c>
      <c r="O22" s="107"/>
      <c r="P22" s="108"/>
      <c r="Q22" s="109"/>
    </row>
    <row r="23" spans="1:17" s="3" customFormat="1" ht="35.1" customHeight="1" x14ac:dyDescent="0.15">
      <c r="A23" s="20"/>
      <c r="B23" s="105" t="s">
        <v>29</v>
      </c>
      <c r="C23" s="33">
        <v>600</v>
      </c>
      <c r="D23" s="110">
        <v>20</v>
      </c>
      <c r="E23" s="38">
        <v>450</v>
      </c>
      <c r="F23" s="36">
        <f t="shared" si="7"/>
        <v>60</v>
      </c>
      <c r="G23" s="36">
        <f t="shared" si="8"/>
        <v>80</v>
      </c>
      <c r="H23" s="44"/>
      <c r="I23" s="131">
        <f t="shared" si="9"/>
        <v>0</v>
      </c>
      <c r="J23" s="134">
        <f t="shared" si="2"/>
        <v>0</v>
      </c>
      <c r="K23" s="106"/>
      <c r="L23" s="38">
        <v>450</v>
      </c>
      <c r="M23" s="36">
        <f t="shared" si="10"/>
        <v>60</v>
      </c>
      <c r="N23" s="80">
        <f t="shared" si="5"/>
        <v>80</v>
      </c>
      <c r="O23" s="107"/>
      <c r="P23" s="108"/>
      <c r="Q23" s="109"/>
    </row>
    <row r="24" spans="1:17" s="3" customFormat="1" ht="35.1" customHeight="1" x14ac:dyDescent="0.15">
      <c r="A24" s="20"/>
      <c r="B24" s="105" t="s">
        <v>30</v>
      </c>
      <c r="C24" s="33">
        <v>600</v>
      </c>
      <c r="D24" s="110">
        <v>20</v>
      </c>
      <c r="E24" s="38">
        <v>420</v>
      </c>
      <c r="F24" s="36">
        <f t="shared" si="7"/>
        <v>66.666666666666657</v>
      </c>
      <c r="G24" s="36">
        <f t="shared" si="8"/>
        <v>86.666666666666657</v>
      </c>
      <c r="H24" s="44"/>
      <c r="I24" s="44">
        <f t="shared" si="9"/>
        <v>0</v>
      </c>
      <c r="J24" s="95">
        <f t="shared" si="2"/>
        <v>0</v>
      </c>
      <c r="K24" s="130"/>
      <c r="L24" s="38">
        <v>420</v>
      </c>
      <c r="M24" s="36">
        <f t="shared" si="10"/>
        <v>66.666666666666657</v>
      </c>
      <c r="N24" s="80">
        <f t="shared" si="5"/>
        <v>86.666666666666657</v>
      </c>
      <c r="O24" s="107"/>
      <c r="P24" s="108"/>
      <c r="Q24" s="109"/>
    </row>
    <row r="25" spans="1:17" s="3" customFormat="1" ht="35.1" customHeight="1" x14ac:dyDescent="0.15">
      <c r="A25" s="20"/>
      <c r="B25" s="105" t="s">
        <v>31</v>
      </c>
      <c r="C25" s="33">
        <v>600</v>
      </c>
      <c r="D25" s="110">
        <v>20</v>
      </c>
      <c r="E25" s="38">
        <v>390</v>
      </c>
      <c r="F25" s="36">
        <f t="shared" si="7"/>
        <v>73.333333333333343</v>
      </c>
      <c r="G25" s="36">
        <f t="shared" si="8"/>
        <v>93.333333333333343</v>
      </c>
      <c r="H25" s="44"/>
      <c r="I25" s="94">
        <f t="shared" si="9"/>
        <v>0</v>
      </c>
      <c r="J25" s="95">
        <f t="shared" si="2"/>
        <v>0</v>
      </c>
      <c r="K25" s="106"/>
      <c r="L25" s="38">
        <v>390</v>
      </c>
      <c r="M25" s="36">
        <f t="shared" si="10"/>
        <v>73.333333333333343</v>
      </c>
      <c r="N25" s="80">
        <f t="shared" si="5"/>
        <v>93.333333333333343</v>
      </c>
      <c r="O25" s="107"/>
      <c r="P25" s="108"/>
      <c r="Q25" s="109"/>
    </row>
    <row r="26" spans="1:17" s="3" customFormat="1" ht="35.1" customHeight="1" x14ac:dyDescent="0.15">
      <c r="A26" s="20"/>
      <c r="B26" s="105" t="s">
        <v>33</v>
      </c>
      <c r="C26" s="33">
        <v>600</v>
      </c>
      <c r="D26" s="110">
        <v>20</v>
      </c>
      <c r="E26" s="38">
        <v>420</v>
      </c>
      <c r="F26" s="36">
        <f t="shared" si="7"/>
        <v>66.666666666666657</v>
      </c>
      <c r="G26" s="36">
        <f t="shared" si="8"/>
        <v>86.666666666666657</v>
      </c>
      <c r="H26" s="44"/>
      <c r="I26" s="44">
        <f t="shared" si="9"/>
        <v>0</v>
      </c>
      <c r="J26" s="45">
        <f t="shared" si="2"/>
        <v>0</v>
      </c>
      <c r="K26" s="106"/>
      <c r="L26" s="38">
        <v>420</v>
      </c>
      <c r="M26" s="36">
        <f t="shared" si="10"/>
        <v>66.666666666666657</v>
      </c>
      <c r="N26" s="80">
        <f t="shared" si="5"/>
        <v>86.666666666666657</v>
      </c>
      <c r="O26" s="107"/>
      <c r="P26" s="108"/>
      <c r="Q26" s="109"/>
    </row>
    <row r="27" spans="1:17" s="3" customFormat="1" ht="35.1" customHeight="1" thickBot="1" x14ac:dyDescent="0.2">
      <c r="A27" s="21"/>
      <c r="B27" s="105" t="s">
        <v>34</v>
      </c>
      <c r="C27" s="33">
        <v>600</v>
      </c>
      <c r="D27" s="34">
        <v>20</v>
      </c>
      <c r="E27" s="115">
        <v>480</v>
      </c>
      <c r="F27" s="87">
        <f t="shared" si="7"/>
        <v>53.333333333333343</v>
      </c>
      <c r="G27" s="80">
        <f t="shared" si="8"/>
        <v>73.333333333333343</v>
      </c>
      <c r="H27" s="44"/>
      <c r="I27" s="94">
        <f t="shared" si="9"/>
        <v>0</v>
      </c>
      <c r="J27" s="95">
        <f t="shared" si="2"/>
        <v>0</v>
      </c>
      <c r="K27" s="58">
        <v>0.01</v>
      </c>
      <c r="L27" s="117">
        <v>480</v>
      </c>
      <c r="M27" s="55">
        <f t="shared" si="10"/>
        <v>53.333333333333343</v>
      </c>
      <c r="N27" s="27">
        <f t="shared" si="5"/>
        <v>73.333333333333343</v>
      </c>
      <c r="O27" s="46">
        <v>1</v>
      </c>
      <c r="P27" s="47">
        <f>+$C27/$C$32*O27</f>
        <v>0.13043478260869565</v>
      </c>
      <c r="Q27" s="48">
        <f t="shared" si="6"/>
        <v>9.5652173913043494</v>
      </c>
    </row>
    <row r="28" spans="1:17" s="3" customFormat="1" ht="35.1" hidden="1" customHeight="1" x14ac:dyDescent="0.15">
      <c r="A28" s="19" t="s">
        <v>7</v>
      </c>
      <c r="B28" s="69"/>
      <c r="C28" s="22"/>
      <c r="D28" s="23"/>
      <c r="E28" s="24"/>
      <c r="F28" s="25"/>
      <c r="G28" s="66"/>
      <c r="H28" s="50"/>
      <c r="I28" s="41"/>
      <c r="J28" s="42"/>
      <c r="K28" s="59"/>
      <c r="L28" s="60"/>
      <c r="M28" s="25"/>
      <c r="N28" s="27">
        <f t="shared" si="5"/>
        <v>0</v>
      </c>
      <c r="O28" s="54"/>
      <c r="P28" s="41"/>
      <c r="Q28" s="42"/>
    </row>
    <row r="29" spans="1:17" s="3" customFormat="1" ht="35.1" hidden="1" customHeight="1" x14ac:dyDescent="0.15">
      <c r="A29" s="20"/>
      <c r="B29" s="70"/>
      <c r="C29" s="33"/>
      <c r="D29" s="34"/>
      <c r="E29" s="26"/>
      <c r="F29" s="27"/>
      <c r="G29" s="67"/>
      <c r="H29" s="51"/>
      <c r="I29" s="44"/>
      <c r="J29" s="45"/>
      <c r="K29" s="61"/>
      <c r="L29" s="72"/>
      <c r="M29" s="27"/>
      <c r="N29" s="27">
        <f t="shared" si="5"/>
        <v>0</v>
      </c>
      <c r="O29" s="43"/>
      <c r="P29" s="44"/>
      <c r="Q29" s="45"/>
    </row>
    <row r="30" spans="1:17" s="3" customFormat="1" ht="35.1" hidden="1" customHeight="1" thickBot="1" x14ac:dyDescent="0.2">
      <c r="A30" s="21"/>
      <c r="B30" s="71"/>
      <c r="C30" s="29"/>
      <c r="D30" s="30"/>
      <c r="E30" s="31"/>
      <c r="F30" s="32"/>
      <c r="G30" s="68"/>
      <c r="H30" s="63"/>
      <c r="I30" s="47"/>
      <c r="J30" s="48"/>
      <c r="K30" s="58"/>
      <c r="L30" s="62"/>
      <c r="M30" s="32"/>
      <c r="N30" s="27">
        <f t="shared" si="5"/>
        <v>0</v>
      </c>
      <c r="O30" s="53"/>
      <c r="P30" s="47"/>
      <c r="Q30" s="48"/>
    </row>
    <row r="31" spans="1:17" s="3" customFormat="1" ht="35.1" customHeight="1" thickBot="1" x14ac:dyDescent="0.2">
      <c r="A31" s="155" t="s">
        <v>47</v>
      </c>
      <c r="B31" s="169" t="s">
        <v>44</v>
      </c>
      <c r="C31" s="162"/>
      <c r="D31" s="163"/>
      <c r="E31" s="163"/>
      <c r="F31" s="163"/>
      <c r="G31" s="163"/>
      <c r="H31" s="163"/>
      <c r="I31" s="163"/>
      <c r="J31" s="164"/>
      <c r="K31" s="171"/>
      <c r="L31" s="172"/>
      <c r="M31" s="172"/>
      <c r="N31" s="172"/>
      <c r="O31" s="172"/>
      <c r="P31" s="172"/>
      <c r="Q31" s="173"/>
    </row>
    <row r="32" spans="1:17" ht="42.75" customHeight="1" thickBot="1" x14ac:dyDescent="0.25">
      <c r="B32" s="49" t="s">
        <v>15</v>
      </c>
      <c r="C32" s="170">
        <f>C9+C20+C28</f>
        <v>4600</v>
      </c>
      <c r="I32" s="64" t="s">
        <v>16</v>
      </c>
      <c r="J32" s="65">
        <f>SUM(J9:J30)</f>
        <v>100</v>
      </c>
      <c r="P32" s="64" t="s">
        <v>16</v>
      </c>
      <c r="Q32" s="65">
        <f>SUM(Q9:Q30)</f>
        <v>75.65217391304347</v>
      </c>
    </row>
    <row r="35" spans="1:7" ht="14.25" x14ac:dyDescent="0.2">
      <c r="A35" s="1" t="s">
        <v>2</v>
      </c>
    </row>
    <row r="36" spans="1:7" ht="14.25" x14ac:dyDescent="0.2">
      <c r="A36" s="1" t="s">
        <v>43</v>
      </c>
    </row>
    <row r="38" spans="1:7" ht="56.25" customHeight="1" x14ac:dyDescent="0.2">
      <c r="A38" s="145"/>
      <c r="B38" s="145"/>
      <c r="C38" s="145"/>
      <c r="D38" s="145"/>
      <c r="E38" s="145"/>
      <c r="F38" s="145"/>
      <c r="G38" s="145"/>
    </row>
    <row r="41" spans="1:7" x14ac:dyDescent="0.2">
      <c r="E41" s="153"/>
    </row>
  </sheetData>
  <mergeCells count="8">
    <mergeCell ref="A38:G38"/>
    <mergeCell ref="E7:J7"/>
    <mergeCell ref="K7:Q7"/>
    <mergeCell ref="A3:Q3"/>
    <mergeCell ref="A4:Q4"/>
    <mergeCell ref="A5:Q5"/>
    <mergeCell ref="C31:J31"/>
    <mergeCell ref="K31:Q31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Felisa Sanchez Gonzalez</cp:lastModifiedBy>
  <cp:lastPrinted>2021-11-19T11:28:43Z</cp:lastPrinted>
  <dcterms:created xsi:type="dcterms:W3CDTF">2007-03-30T09:59:06Z</dcterms:created>
  <dcterms:modified xsi:type="dcterms:W3CDTF">2024-01-17T12:12:25Z</dcterms:modified>
</cp:coreProperties>
</file>