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7"/>
  <workbookPr defaultThemeVersion="124226"/>
  <mc:AlternateContent xmlns:mc="http://schemas.openxmlformats.org/markup-compatibility/2006">
    <mc:Choice Requires="x15">
      <x15ac:absPath xmlns:x15ac="http://schemas.microsoft.com/office/spreadsheetml/2010/11/ac" url="U:\compras\general\unidad_a\OPERACIONES_MEDIOS\2023\2.-EXPEDIENTES COMITE\3 - EVALUACIÓN\S-07753-2023 Renov de los estudios de postproduccion de sonido\Informe\"/>
    </mc:Choice>
  </mc:AlternateContent>
  <xr:revisionPtr revIDLastSave="0" documentId="13_ncr:1_{6189CA5F-351D-41F8-84CE-CEB6D8B4EA36}" xr6:coauthVersionLast="36" xr6:coauthVersionMax="36" xr10:uidLastSave="{00000000-0000-0000-0000-000000000000}"/>
  <bookViews>
    <workbookView xWindow="0" yWindow="0" windowWidth="28800" windowHeight="11400" tabRatio="752" activeTab="1" xr2:uid="{00000000-000D-0000-FFFF-FFFF00000000}"/>
  </bookViews>
  <sheets>
    <sheet name="ALTERNATIVA ADJUDICADA" sheetId="6" r:id="rId1"/>
    <sheet name="valoración" sheetId="5" r:id="rId2"/>
  </sheets>
  <definedNames>
    <definedName name="_xlnm.Print_Area" localSheetId="0">'ALTERNATIVA ADJUDICADA'!$A$1:$K$21</definedName>
    <definedName name="_xlnm.Print_Area" localSheetId="1">valoración!$A$2:$Q$21</definedName>
  </definedNames>
  <calcPr calcId="191029"/>
</workbook>
</file>

<file path=xl/calcChain.xml><?xml version="1.0" encoding="utf-8"?>
<calcChain xmlns="http://schemas.openxmlformats.org/spreadsheetml/2006/main">
  <c r="M10" i="5" l="1"/>
  <c r="N10" i="5" s="1"/>
  <c r="M9" i="5"/>
  <c r="M11" i="5"/>
  <c r="L9" i="5"/>
  <c r="L11" i="5"/>
  <c r="L10" i="5"/>
  <c r="K16" i="6" l="1"/>
  <c r="I16" i="6"/>
  <c r="I15" i="6"/>
  <c r="I14" i="6"/>
  <c r="F14" i="6"/>
  <c r="G14" i="6" s="1"/>
  <c r="F9" i="6"/>
  <c r="G9" i="6" s="1"/>
  <c r="J9" i="6" s="1"/>
  <c r="J11" i="5"/>
  <c r="I11" i="6"/>
  <c r="F11" i="6"/>
  <c r="I10" i="6"/>
  <c r="F10" i="6"/>
  <c r="G10" i="6" s="1"/>
  <c r="J10" i="6" s="1"/>
  <c r="I9" i="6"/>
  <c r="F16" i="6"/>
  <c r="G16" i="6" s="1"/>
  <c r="J16" i="6" s="1"/>
  <c r="F15" i="6"/>
  <c r="G15" i="6" s="1"/>
  <c r="J15" i="6" s="1"/>
  <c r="C17" i="6"/>
  <c r="K15" i="6"/>
  <c r="K14" i="6"/>
  <c r="N11" i="5"/>
  <c r="M16" i="5"/>
  <c r="M15" i="5"/>
  <c r="F16" i="5"/>
  <c r="G16" i="5" s="1"/>
  <c r="F15" i="5"/>
  <c r="M14" i="5"/>
  <c r="N14" i="5" s="1"/>
  <c r="L14" i="5"/>
  <c r="F14" i="5"/>
  <c r="G14" i="5" s="1"/>
  <c r="F11" i="5"/>
  <c r="G11" i="5" s="1"/>
  <c r="F9" i="5"/>
  <c r="G9" i="5" s="1"/>
  <c r="C17" i="5"/>
  <c r="I14" i="5" s="1"/>
  <c r="J14" i="5" s="1"/>
  <c r="L16" i="5"/>
  <c r="G11" i="6" l="1"/>
  <c r="J11" i="6" s="1"/>
  <c r="J14" i="6"/>
  <c r="J17" i="6" s="1"/>
  <c r="P10" i="5"/>
  <c r="P14" i="5"/>
  <c r="Q14" i="5" s="1"/>
  <c r="K11" i="6"/>
  <c r="K10" i="6"/>
  <c r="K9" i="6"/>
  <c r="A4" i="6" l="1"/>
  <c r="A3" i="6"/>
  <c r="A2" i="6"/>
  <c r="L15" i="5" l="1"/>
  <c r="N16" i="5" s="1"/>
  <c r="G15" i="5"/>
  <c r="F10" i="5"/>
  <c r="G10" i="5" s="1"/>
  <c r="P11" i="5" l="1"/>
  <c r="Q11" i="5" s="1"/>
  <c r="I15" i="5"/>
  <c r="J15" i="5" s="1"/>
  <c r="I11" i="5"/>
  <c r="P9" i="5"/>
  <c r="I10" i="5"/>
  <c r="J10" i="5" s="1"/>
  <c r="P15" i="5"/>
  <c r="I9" i="5"/>
  <c r="J9" i="5" s="1"/>
  <c r="J17" i="5" s="1"/>
  <c r="I16" i="5"/>
  <c r="J16" i="5" s="1"/>
  <c r="P16" i="5"/>
  <c r="Q16" i="5" s="1"/>
  <c r="Q10" i="5"/>
  <c r="N15" i="5"/>
  <c r="N9" i="5"/>
  <c r="Q9" i="5" l="1"/>
  <c r="Q15" i="5"/>
  <c r="Q17" i="5" l="1"/>
</calcChain>
</file>

<file path=xl/sharedStrings.xml><?xml version="1.0" encoding="utf-8"?>
<sst xmlns="http://schemas.openxmlformats.org/spreadsheetml/2006/main" count="84" uniqueCount="39">
  <si>
    <t>Puntuación técnica</t>
  </si>
  <si>
    <t>Puntuación económica</t>
  </si>
  <si>
    <t>De conformidad con los criterios de valoración establecidos en el Pliego de Condiciones Generales de Contratación de este Expediente.</t>
  </si>
  <si>
    <t>RESUMEN PUNTUACIÓN TÉCNICA Y ECONÓMICA</t>
  </si>
  <si>
    <t>Lotes</t>
  </si>
  <si>
    <t>Ofertas</t>
  </si>
  <si>
    <t>FÓRMULA PUNTUACIÓN ECONÓMICA: Adaptar a cada lote, estará condicionada por el número de ofertas y por los puntos que se dan a la oferta económica.</t>
  </si>
  <si>
    <t>Puntuación Total</t>
  </si>
  <si>
    <t>Adaptar la tabla al número de lotes y ofertas recibidas, insertando o eliminando filas, tener  en cuenta si se desestima una oferta, indicar los motivos..</t>
  </si>
  <si>
    <t>Oferta seleccionada</t>
  </si>
  <si>
    <t>Factor de ponderación</t>
  </si>
  <si>
    <t>Valoración ponderada</t>
  </si>
  <si>
    <t>Valor estimado total:</t>
  </si>
  <si>
    <t>Puntuación total ponderada</t>
  </si>
  <si>
    <t>Alternativa 1: ofertas individuales</t>
  </si>
  <si>
    <t>Baja oferta conjunta</t>
  </si>
  <si>
    <t>Total Puntuación</t>
  </si>
  <si>
    <t>Celda contigua: incluir puntuación económica indicada en los pliegos. Si los lotes se valoran con diferente puntuación económica hay que tenerlo en cuenta en la fórmula.</t>
  </si>
  <si>
    <t>Puntuación total ponderada:</t>
  </si>
  <si>
    <t>%  Ahorro s/ licitación</t>
  </si>
  <si>
    <t>PROPUESTA DE ADJUDICACIÓN DEL EXPEDIENTE S-07753-2023</t>
  </si>
  <si>
    <t>"Renovación de los estudios de postproducción de sonido"</t>
  </si>
  <si>
    <t>LOTE 1: Superficies de control para los estudios</t>
  </si>
  <si>
    <t>LOTE 2: Mesas de mezclas y equipamiento auxiliar</t>
  </si>
  <si>
    <t>LOTE 3: Electrónica de red</t>
  </si>
  <si>
    <t>LOTE 4: 	Actualización plugins en los estudios de Torrespaña</t>
  </si>
  <si>
    <t>---</t>
  </si>
  <si>
    <t>LOTE 5: 	Actualización plugins en los estudios de Torrespaña</t>
  </si>
  <si>
    <t>Servicios Integrales Unitecnic, S.L.</t>
  </si>
  <si>
    <t>Datos Media Technologies S.A</t>
  </si>
  <si>
    <t>Sesaudio S.L.</t>
  </si>
  <si>
    <t>AREA SUENA, Equip. y Serv. Audiovisuales S.L</t>
  </si>
  <si>
    <t>PAPYRO Servicios y Proyectos, S.L.</t>
  </si>
  <si>
    <t>Importe Oferta</t>
  </si>
  <si>
    <t>Alternativa 2: oferta conjunta Datos Media Lotes 1 y 5</t>
  </si>
  <si>
    <t>DESIERTO</t>
  </si>
  <si>
    <t>Madrid, a 14 de marzo de 2024</t>
  </si>
  <si>
    <t>LOTE 5: Superficies de control para los estudios</t>
  </si>
  <si>
    <t>Valor estimado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</si>
</sst>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\ _€_-;\-* #,##0.00\ _€_-;_-* &quot;-&quot;??\ _€_-;_-@_-"/>
    <numFmt numFmtId="164" formatCode="_-* #,##0.00_-;\-* #,##0.00_-;_-* &quot;-&quot;??_-;_-@_-"/>
    <numFmt numFmtId="165" formatCode="_-* #,##0\ _€_-;\-* #,##0\ _€_-;_-* &quot;-&quot;??\ _€_-;_-@_-"/>
    <numFmt numFmtId="166" formatCode="#,##0.00\ &quot;€&quot;"/>
  </numFmts>
  <fonts count="19" x14ac:knownFonts="1">
    <font>
      <sz val="10"/>
      <name val="Arial"/>
    </font>
    <font>
      <sz val="8"/>
      <name val="Tahoma"/>
      <family val="2"/>
    </font>
    <font>
      <b/>
      <sz val="8"/>
      <name val="Tahoma"/>
      <family val="2"/>
    </font>
    <font>
      <sz val="10"/>
      <name val="Arial"/>
      <family val="2"/>
    </font>
    <font>
      <sz val="12"/>
      <name val="Arial"/>
      <family val="2"/>
    </font>
    <font>
      <sz val="11"/>
      <name val="Tahoma"/>
      <family val="2"/>
    </font>
    <font>
      <sz val="12"/>
      <name val="Tahoma"/>
      <family val="2"/>
    </font>
    <font>
      <sz val="10"/>
      <name val="Arial"/>
      <family val="2"/>
    </font>
    <font>
      <b/>
      <u/>
      <sz val="12"/>
      <name val="Bookman Old Style"/>
      <family val="1"/>
    </font>
    <font>
      <b/>
      <sz val="12"/>
      <name val="Tahoma"/>
      <family val="2"/>
    </font>
    <font>
      <b/>
      <sz val="10"/>
      <color rgb="FFFF0000"/>
      <name val="Arial"/>
      <family val="2"/>
    </font>
    <font>
      <b/>
      <sz val="8"/>
      <color rgb="FFFF0000"/>
      <name val="Arial"/>
      <family val="2"/>
    </font>
    <font>
      <b/>
      <sz val="8"/>
      <color rgb="FFFF0000"/>
      <name val="Tahoma"/>
      <family val="2"/>
    </font>
    <font>
      <b/>
      <u/>
      <sz val="14"/>
      <color theme="9" tint="-0.249977111117893"/>
      <name val="Tahoma"/>
      <family val="2"/>
    </font>
    <font>
      <sz val="10"/>
      <name val="Arial"/>
      <family val="2"/>
    </font>
    <font>
      <b/>
      <sz val="10.5"/>
      <name val="Tahoma"/>
      <family val="2"/>
    </font>
    <font>
      <b/>
      <sz val="12"/>
      <name val="Arial"/>
      <family val="2"/>
    </font>
    <font>
      <b/>
      <sz val="12"/>
      <color rgb="FFFF0000"/>
      <name val="Tahoma"/>
      <family val="2"/>
    </font>
    <font>
      <b/>
      <sz val="14"/>
      <color theme="9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164" fontId="14" fillId="0" borderId="0" applyFont="0" applyFill="0" applyBorder="0" applyAlignment="0" applyProtection="0"/>
    <xf numFmtId="9" fontId="14" fillId="0" borderId="0" applyFont="0" applyFill="0" applyBorder="0" applyAlignment="0" applyProtection="0"/>
  </cellStyleXfs>
  <cellXfs count="110">
    <xf numFmtId="0" fontId="0" fillId="0" borderId="0" xfId="0"/>
    <xf numFmtId="0" fontId="5" fillId="0" borderId="6" xfId="0" applyFont="1" applyBorder="1"/>
    <xf numFmtId="0" fontId="6" fillId="0" borderId="0" xfId="0" applyFont="1" applyFill="1" applyBorder="1" applyAlignment="1">
      <alignment vertical="center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right" indent="1"/>
    </xf>
    <xf numFmtId="0" fontId="2" fillId="0" borderId="0" xfId="0" applyFont="1" applyFill="1" applyBorder="1" applyAlignment="1">
      <alignment horizontal="right" indent="1"/>
    </xf>
    <xf numFmtId="0" fontId="8" fillId="0" borderId="0" xfId="0" applyFont="1" applyFill="1" applyBorder="1" applyAlignment="1">
      <alignment horizontal="center" wrapText="1"/>
    </xf>
    <xf numFmtId="0" fontId="8" fillId="0" borderId="0" xfId="0" applyFont="1" applyFill="1" applyBorder="1" applyAlignment="1">
      <alignment horizontal="center"/>
    </xf>
    <xf numFmtId="0" fontId="6" fillId="0" borderId="0" xfId="0" applyFont="1" applyFill="1" applyBorder="1"/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/>
    <xf numFmtId="0" fontId="10" fillId="0" borderId="0" xfId="0" applyFont="1" applyAlignment="1">
      <alignment vertical="center" wrapText="1"/>
    </xf>
    <xf numFmtId="0" fontId="12" fillId="0" borderId="0" xfId="0" applyFont="1" applyFill="1" applyBorder="1"/>
    <xf numFmtId="0" fontId="11" fillId="0" borderId="2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9" fillId="2" borderId="8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vertical="center" wrapText="1"/>
    </xf>
    <xf numFmtId="0" fontId="9" fillId="3" borderId="5" xfId="0" applyFont="1" applyFill="1" applyBorder="1" applyAlignment="1">
      <alignment vertical="center" wrapText="1"/>
    </xf>
    <xf numFmtId="0" fontId="9" fillId="3" borderId="3" xfId="0" applyFont="1" applyFill="1" applyBorder="1" applyAlignment="1">
      <alignment vertical="center" wrapText="1"/>
    </xf>
    <xf numFmtId="166" fontId="6" fillId="0" borderId="12" xfId="0" applyNumberFormat="1" applyFont="1" applyFill="1" applyBorder="1" applyAlignment="1">
      <alignment horizontal="center" vertical="center"/>
    </xf>
    <xf numFmtId="4" fontId="6" fillId="0" borderId="13" xfId="0" applyNumberFormat="1" applyFont="1" applyFill="1" applyBorder="1" applyAlignment="1">
      <alignment horizontal="center" vertical="center"/>
    </xf>
    <xf numFmtId="166" fontId="6" fillId="0" borderId="11" xfId="0" applyNumberFormat="1" applyFont="1" applyFill="1" applyBorder="1" applyAlignment="1">
      <alignment horizontal="right" vertical="center" indent="1"/>
    </xf>
    <xf numFmtId="4" fontId="6" fillId="0" borderId="12" xfId="0" applyNumberFormat="1" applyFont="1" applyFill="1" applyBorder="1" applyAlignment="1">
      <alignment horizontal="right" vertical="center" indent="1"/>
    </xf>
    <xf numFmtId="4" fontId="6" fillId="0" borderId="17" xfId="0" applyNumberFormat="1" applyFont="1" applyFill="1" applyBorder="1" applyAlignment="1">
      <alignment horizontal="center" vertical="center"/>
    </xf>
    <xf numFmtId="166" fontId="6" fillId="0" borderId="15" xfId="0" applyNumberFormat="1" applyFont="1" applyFill="1" applyBorder="1" applyAlignment="1">
      <alignment horizontal="right" vertical="center" indent="1"/>
    </xf>
    <xf numFmtId="4" fontId="6" fillId="0" borderId="16" xfId="0" applyNumberFormat="1" applyFont="1" applyFill="1" applyBorder="1" applyAlignment="1">
      <alignment horizontal="right" vertical="center" indent="1"/>
    </xf>
    <xf numFmtId="4" fontId="6" fillId="0" borderId="14" xfId="0" applyNumberFormat="1" applyFont="1" applyFill="1" applyBorder="1" applyAlignment="1">
      <alignment horizontal="center" vertical="center"/>
    </xf>
    <xf numFmtId="4" fontId="6" fillId="0" borderId="2" xfId="0" applyNumberFormat="1" applyFont="1" applyFill="1" applyBorder="1" applyAlignment="1">
      <alignment horizontal="right" vertical="center" indent="1"/>
    </xf>
    <xf numFmtId="0" fontId="13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vertical="top"/>
    </xf>
    <xf numFmtId="165" fontId="5" fillId="0" borderId="12" xfId="2" applyNumberFormat="1" applyFont="1" applyFill="1" applyBorder="1" applyAlignment="1">
      <alignment horizontal="center" vertical="center"/>
    </xf>
    <xf numFmtId="10" fontId="5" fillId="0" borderId="12" xfId="0" applyNumberFormat="1" applyFont="1" applyFill="1" applyBorder="1" applyAlignment="1">
      <alignment horizontal="center" vertical="center"/>
    </xf>
    <xf numFmtId="164" fontId="5" fillId="0" borderId="13" xfId="2" applyFont="1" applyFill="1" applyBorder="1" applyAlignment="1">
      <alignment horizontal="center" vertical="center"/>
    </xf>
    <xf numFmtId="10" fontId="5" fillId="0" borderId="2" xfId="0" applyNumberFormat="1" applyFont="1" applyFill="1" applyBorder="1" applyAlignment="1">
      <alignment horizontal="center" vertical="center"/>
    </xf>
    <xf numFmtId="164" fontId="5" fillId="0" borderId="14" xfId="2" applyFont="1" applyFill="1" applyBorder="1" applyAlignment="1">
      <alignment horizontal="center" vertical="center"/>
    </xf>
    <xf numFmtId="10" fontId="5" fillId="0" borderId="16" xfId="0" applyNumberFormat="1" applyFont="1" applyFill="1" applyBorder="1" applyAlignment="1">
      <alignment horizontal="center" vertical="center"/>
    </xf>
    <xf numFmtId="164" fontId="5" fillId="0" borderId="17" xfId="2" applyFont="1" applyFill="1" applyBorder="1" applyAlignment="1">
      <alignment horizontal="center" vertical="center"/>
    </xf>
    <xf numFmtId="0" fontId="9" fillId="0" borderId="18" xfId="0" applyNumberFormat="1" applyFont="1" applyFill="1" applyBorder="1" applyAlignment="1">
      <alignment horizontal="right" vertical="center" wrapText="1"/>
    </xf>
    <xf numFmtId="166" fontId="16" fillId="0" borderId="18" xfId="0" applyNumberFormat="1" applyFont="1" applyFill="1" applyBorder="1" applyAlignment="1">
      <alignment horizontal="center" vertical="center"/>
    </xf>
    <xf numFmtId="165" fontId="5" fillId="0" borderId="11" xfId="2" applyNumberFormat="1" applyFont="1" applyFill="1" applyBorder="1" applyAlignment="1">
      <alignment horizontal="center" vertical="center"/>
    </xf>
    <xf numFmtId="165" fontId="5" fillId="0" borderId="7" xfId="2" applyNumberFormat="1" applyFont="1" applyFill="1" applyBorder="1" applyAlignment="1">
      <alignment horizontal="center" vertical="center"/>
    </xf>
    <xf numFmtId="0" fontId="1" fillId="0" borderId="16" xfId="0" applyFont="1" applyFill="1" applyBorder="1"/>
    <xf numFmtId="9" fontId="5" fillId="0" borderId="15" xfId="3" applyFont="1" applyFill="1" applyBorder="1" applyAlignment="1">
      <alignment horizontal="center" vertical="center"/>
    </xf>
    <xf numFmtId="9" fontId="5" fillId="0" borderId="11" xfId="3" applyFont="1" applyFill="1" applyBorder="1" applyAlignment="1">
      <alignment horizontal="center" vertical="center"/>
    </xf>
    <xf numFmtId="166" fontId="6" fillId="0" borderId="12" xfId="0" applyNumberFormat="1" applyFont="1" applyFill="1" applyBorder="1" applyAlignment="1">
      <alignment horizontal="right" vertical="center" indent="1"/>
    </xf>
    <xf numFmtId="9" fontId="5" fillId="0" borderId="7" xfId="3" applyFont="1" applyFill="1" applyBorder="1" applyAlignment="1">
      <alignment horizontal="center" vertical="center"/>
    </xf>
    <xf numFmtId="166" fontId="6" fillId="0" borderId="2" xfId="0" applyNumberFormat="1" applyFont="1" applyFill="1" applyBorder="1" applyAlignment="1">
      <alignment horizontal="right" vertical="center" indent="1"/>
    </xf>
    <xf numFmtId="166" fontId="6" fillId="0" borderId="16" xfId="0" applyNumberFormat="1" applyFont="1" applyFill="1" applyBorder="1" applyAlignment="1">
      <alignment horizontal="right" vertical="center" indent="1"/>
    </xf>
    <xf numFmtId="165" fontId="5" fillId="0" borderId="15" xfId="2" applyNumberFormat="1" applyFont="1" applyFill="1" applyBorder="1" applyAlignment="1">
      <alignment horizontal="center" vertical="center"/>
    </xf>
    <xf numFmtId="0" fontId="15" fillId="0" borderId="21" xfId="0" applyNumberFormat="1" applyFont="1" applyFill="1" applyBorder="1" applyAlignment="1">
      <alignment horizontal="left" vertical="top" wrapText="1"/>
    </xf>
    <xf numFmtId="164" fontId="5" fillId="0" borderId="22" xfId="2" applyFont="1" applyFill="1" applyBorder="1" applyAlignment="1">
      <alignment horizontal="center" vertical="center"/>
    </xf>
    <xf numFmtId="4" fontId="6" fillId="0" borderId="13" xfId="0" applyNumberFormat="1" applyFont="1" applyFill="1" applyBorder="1" applyAlignment="1">
      <alignment horizontal="right" vertical="center" indent="1"/>
    </xf>
    <xf numFmtId="4" fontId="6" fillId="0" borderId="17" xfId="0" applyNumberFormat="1" applyFont="1" applyFill="1" applyBorder="1" applyAlignment="1">
      <alignment horizontal="right" vertical="center" indent="1"/>
    </xf>
    <xf numFmtId="0" fontId="6" fillId="0" borderId="11" xfId="0" applyNumberFormat="1" applyFont="1" applyFill="1" applyBorder="1" applyAlignment="1">
      <alignment horizontal="center" vertical="center" wrapText="1"/>
    </xf>
    <xf numFmtId="0" fontId="0" fillId="5" borderId="0" xfId="0" applyFill="1"/>
    <xf numFmtId="4" fontId="6" fillId="5" borderId="24" xfId="0" applyNumberFormat="1" applyFont="1" applyFill="1" applyBorder="1" applyAlignment="1">
      <alignment horizontal="center" vertical="center"/>
    </xf>
    <xf numFmtId="0" fontId="4" fillId="5" borderId="0" xfId="0" applyFont="1" applyFill="1" applyBorder="1" applyAlignment="1">
      <alignment vertical="center" wrapText="1"/>
    </xf>
    <xf numFmtId="0" fontId="9" fillId="5" borderId="18" xfId="0" applyNumberFormat="1" applyFont="1" applyFill="1" applyBorder="1" applyAlignment="1">
      <alignment horizontal="right" vertical="center" wrapText="1"/>
    </xf>
    <xf numFmtId="166" fontId="16" fillId="5" borderId="18" xfId="0" applyNumberFormat="1" applyFont="1" applyFill="1" applyBorder="1" applyAlignment="1">
      <alignment horizontal="center" vertical="center"/>
    </xf>
    <xf numFmtId="0" fontId="3" fillId="5" borderId="0" xfId="0" applyFont="1" applyFill="1" applyBorder="1"/>
    <xf numFmtId="0" fontId="15" fillId="5" borderId="21" xfId="0" applyNumberFormat="1" applyFont="1" applyFill="1" applyBorder="1" applyAlignment="1">
      <alignment horizontal="right" vertical="top" wrapText="1"/>
    </xf>
    <xf numFmtId="164" fontId="5" fillId="5" borderId="22" xfId="2" applyFont="1" applyFill="1" applyBorder="1" applyAlignment="1">
      <alignment horizontal="center" vertical="center"/>
    </xf>
    <xf numFmtId="0" fontId="5" fillId="5" borderId="6" xfId="0" applyFont="1" applyFill="1" applyBorder="1"/>
    <xf numFmtId="0" fontId="6" fillId="0" borderId="11" xfId="0" quotePrefix="1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left" vertical="center" wrapText="1"/>
    </xf>
    <xf numFmtId="4" fontId="6" fillId="0" borderId="13" xfId="0" quotePrefix="1" applyNumberFormat="1" applyFont="1" applyFill="1" applyBorder="1" applyAlignment="1">
      <alignment horizontal="center" vertical="center"/>
    </xf>
    <xf numFmtId="4" fontId="9" fillId="0" borderId="12" xfId="0" applyNumberFormat="1" applyFont="1" applyFill="1" applyBorder="1" applyAlignment="1">
      <alignment horizontal="right" vertical="center" indent="1"/>
    </xf>
    <xf numFmtId="10" fontId="5" fillId="0" borderId="15" xfId="3" applyNumberFormat="1" applyFont="1" applyFill="1" applyBorder="1" applyAlignment="1">
      <alignment horizontal="center" vertical="center"/>
    </xf>
    <xf numFmtId="4" fontId="3" fillId="0" borderId="0" xfId="0" applyNumberFormat="1" applyFont="1" applyFill="1" applyBorder="1"/>
    <xf numFmtId="4" fontId="6" fillId="5" borderId="24" xfId="0" quotePrefix="1" applyNumberFormat="1" applyFont="1" applyFill="1" applyBorder="1" applyAlignment="1">
      <alignment horizontal="center" vertical="center"/>
    </xf>
    <xf numFmtId="0" fontId="6" fillId="4" borderId="11" xfId="0" quotePrefix="1" applyNumberFormat="1" applyFont="1" applyFill="1" applyBorder="1" applyAlignment="1">
      <alignment horizontal="center" vertical="center" wrapText="1"/>
    </xf>
    <xf numFmtId="166" fontId="6" fillId="4" borderId="12" xfId="0" applyNumberFormat="1" applyFont="1" applyFill="1" applyBorder="1" applyAlignment="1">
      <alignment horizontal="center" vertical="center"/>
    </xf>
    <xf numFmtId="4" fontId="6" fillId="4" borderId="17" xfId="0" applyNumberFormat="1" applyFont="1" applyFill="1" applyBorder="1" applyAlignment="1">
      <alignment horizontal="center" vertical="center"/>
    </xf>
    <xf numFmtId="4" fontId="9" fillId="4" borderId="12" xfId="0" applyNumberFormat="1" applyFont="1" applyFill="1" applyBorder="1" applyAlignment="1">
      <alignment horizontal="right" vertical="center" indent="1"/>
    </xf>
    <xf numFmtId="165" fontId="5" fillId="4" borderId="15" xfId="2" applyNumberFormat="1" applyFont="1" applyFill="1" applyBorder="1" applyAlignment="1">
      <alignment horizontal="center" vertical="center"/>
    </xf>
    <xf numFmtId="10" fontId="5" fillId="4" borderId="16" xfId="0" applyNumberFormat="1" applyFont="1" applyFill="1" applyBorder="1" applyAlignment="1">
      <alignment horizontal="center" vertical="center"/>
    </xf>
    <xf numFmtId="164" fontId="5" fillId="4" borderId="17" xfId="2" applyFont="1" applyFill="1" applyBorder="1" applyAlignment="1">
      <alignment horizontal="center" vertical="center"/>
    </xf>
    <xf numFmtId="4" fontId="6" fillId="4" borderId="13" xfId="0" applyNumberFormat="1" applyFont="1" applyFill="1" applyBorder="1" applyAlignment="1">
      <alignment horizontal="center" vertical="center"/>
    </xf>
    <xf numFmtId="166" fontId="6" fillId="4" borderId="11" xfId="0" applyNumberFormat="1" applyFont="1" applyFill="1" applyBorder="1" applyAlignment="1">
      <alignment horizontal="right" vertical="center" indent="1"/>
    </xf>
    <xf numFmtId="4" fontId="6" fillId="4" borderId="12" xfId="0" applyNumberFormat="1" applyFont="1" applyFill="1" applyBorder="1" applyAlignment="1">
      <alignment horizontal="right" vertical="center" indent="1"/>
    </xf>
    <xf numFmtId="4" fontId="6" fillId="4" borderId="13" xfId="0" applyNumberFormat="1" applyFont="1" applyFill="1" applyBorder="1" applyAlignment="1">
      <alignment horizontal="right" vertical="center" indent="1"/>
    </xf>
    <xf numFmtId="165" fontId="5" fillId="4" borderId="11" xfId="2" applyNumberFormat="1" applyFont="1" applyFill="1" applyBorder="1" applyAlignment="1">
      <alignment horizontal="center" vertical="center"/>
    </xf>
    <xf numFmtId="4" fontId="6" fillId="4" borderId="24" xfId="0" applyNumberFormat="1" applyFont="1" applyFill="1" applyBorder="1" applyAlignment="1">
      <alignment horizontal="center" vertical="center"/>
    </xf>
    <xf numFmtId="4" fontId="6" fillId="0" borderId="23" xfId="0" applyNumberFormat="1" applyFont="1" applyFill="1" applyBorder="1" applyAlignment="1">
      <alignment horizontal="center" vertical="center"/>
    </xf>
    <xf numFmtId="166" fontId="6" fillId="5" borderId="4" xfId="0" applyNumberFormat="1" applyFont="1" applyFill="1" applyBorder="1" applyAlignment="1">
      <alignment horizontal="center" vertical="center"/>
    </xf>
    <xf numFmtId="166" fontId="6" fillId="5" borderId="19" xfId="0" applyNumberFormat="1" applyFont="1" applyFill="1" applyBorder="1" applyAlignment="1">
      <alignment horizontal="center" vertical="center"/>
    </xf>
    <xf numFmtId="166" fontId="6" fillId="5" borderId="20" xfId="0" applyNumberFormat="1" applyFont="1" applyFill="1" applyBorder="1" applyAlignment="1">
      <alignment horizontal="center" vertical="center"/>
    </xf>
    <xf numFmtId="165" fontId="17" fillId="0" borderId="4" xfId="2" applyNumberFormat="1" applyFont="1" applyFill="1" applyBorder="1" applyAlignment="1">
      <alignment horizontal="left" vertical="center"/>
    </xf>
    <xf numFmtId="165" fontId="17" fillId="0" borderId="19" xfId="2" applyNumberFormat="1" applyFont="1" applyFill="1" applyBorder="1" applyAlignment="1">
      <alignment horizontal="left" vertical="center"/>
    </xf>
    <xf numFmtId="165" fontId="17" fillId="0" borderId="20" xfId="2" applyNumberFormat="1" applyFont="1" applyFill="1" applyBorder="1" applyAlignment="1">
      <alignment horizontal="left" vertical="center"/>
    </xf>
    <xf numFmtId="0" fontId="18" fillId="5" borderId="0" xfId="0" applyFont="1" applyFill="1" applyAlignment="1">
      <alignment horizontal="center"/>
    </xf>
    <xf numFmtId="0" fontId="3" fillId="0" borderId="0" xfId="0" applyFont="1" applyFill="1" applyBorder="1" applyAlignment="1">
      <alignment horizontal="left" vertical="top" wrapText="1"/>
    </xf>
    <xf numFmtId="9" fontId="17" fillId="0" borderId="4" xfId="3" applyFont="1" applyFill="1" applyBorder="1" applyAlignment="1">
      <alignment horizontal="left" vertical="center"/>
    </xf>
    <xf numFmtId="9" fontId="17" fillId="0" borderId="19" xfId="3" applyFont="1" applyFill="1" applyBorder="1" applyAlignment="1">
      <alignment horizontal="left" vertical="center"/>
    </xf>
    <xf numFmtId="9" fontId="17" fillId="0" borderId="20" xfId="3" applyFont="1" applyFill="1" applyBorder="1" applyAlignment="1">
      <alignment horizontal="left" vertical="center"/>
    </xf>
    <xf numFmtId="0" fontId="13" fillId="0" borderId="0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9" fillId="3" borderId="3" xfId="0" applyFont="1" applyFill="1" applyBorder="1" applyAlignment="1">
      <alignment horizontal="left" vertical="center" wrapText="1"/>
    </xf>
    <xf numFmtId="166" fontId="6" fillId="0" borderId="4" xfId="0" applyNumberFormat="1" applyFont="1" applyFill="1" applyBorder="1" applyAlignment="1">
      <alignment horizontal="center" vertical="center"/>
    </xf>
    <xf numFmtId="166" fontId="6" fillId="0" borderId="19" xfId="0" applyNumberFormat="1" applyFont="1" applyFill="1" applyBorder="1" applyAlignment="1">
      <alignment horizontal="center" vertical="center"/>
    </xf>
    <xf numFmtId="166" fontId="6" fillId="0" borderId="20" xfId="0" applyNumberFormat="1" applyFont="1" applyFill="1" applyBorder="1" applyAlignment="1">
      <alignment horizontal="center" vertical="center"/>
    </xf>
    <xf numFmtId="9" fontId="5" fillId="0" borderId="4" xfId="3" applyFont="1" applyFill="1" applyBorder="1" applyAlignment="1">
      <alignment horizontal="center" vertical="center"/>
    </xf>
    <xf numFmtId="9" fontId="5" fillId="0" borderId="19" xfId="3" applyFont="1" applyFill="1" applyBorder="1" applyAlignment="1">
      <alignment horizontal="center" vertical="center"/>
    </xf>
    <xf numFmtId="9" fontId="5" fillId="0" borderId="20" xfId="3" applyFont="1" applyFill="1" applyBorder="1" applyAlignment="1">
      <alignment horizontal="center" vertical="center"/>
    </xf>
    <xf numFmtId="4" fontId="6" fillId="0" borderId="4" xfId="0" applyNumberFormat="1" applyFont="1" applyFill="1" applyBorder="1" applyAlignment="1">
      <alignment horizontal="center" vertical="center"/>
    </xf>
    <xf numFmtId="4" fontId="6" fillId="0" borderId="19" xfId="0" applyNumberFormat="1" applyFont="1" applyFill="1" applyBorder="1" applyAlignment="1">
      <alignment horizontal="center" vertical="center"/>
    </xf>
    <xf numFmtId="4" fontId="6" fillId="0" borderId="20" xfId="0" applyNumberFormat="1" applyFont="1" applyFill="1" applyBorder="1" applyAlignment="1">
      <alignment horizontal="center" vertical="center"/>
    </xf>
  </cellXfs>
  <cellStyles count="4">
    <cellStyle name="Millares" xfId="2" builtinId="3"/>
    <cellStyle name="Millares 2" xfId="1" xr:uid="{00000000-0005-0000-0000-000001000000}"/>
    <cellStyle name="Normal" xfId="0" builtinId="0"/>
    <cellStyle name="Porcentaje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1089660</xdr:colOff>
      <xdr:row>0</xdr:row>
      <xdr:rowOff>556260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0" y="0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249555</xdr:colOff>
      <xdr:row>1</xdr:row>
      <xdr:rowOff>28575</xdr:rowOff>
    </xdr:from>
    <xdr:to>
      <xdr:col>0</xdr:col>
      <xdr:colOff>1339215</xdr:colOff>
      <xdr:row>1</xdr:row>
      <xdr:rowOff>584835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472" t="20000" r="15050" b="22485"/>
        <a:stretch>
          <a:fillRect/>
        </a:stretch>
      </xdr:blipFill>
      <xdr:spPr bwMode="auto">
        <a:xfrm>
          <a:off x="249555" y="28575"/>
          <a:ext cx="1089660" cy="5562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22"/>
  <sheetViews>
    <sheetView topLeftCell="A7" workbookViewId="0">
      <selection activeCell="K15" sqref="K15"/>
    </sheetView>
  </sheetViews>
  <sheetFormatPr baseColWidth="10" defaultRowHeight="12.75" x14ac:dyDescent="0.2"/>
  <cols>
    <col min="1" max="1" width="32.85546875" customWidth="1"/>
    <col min="2" max="2" width="24.7109375" customWidth="1"/>
    <col min="3" max="3" width="29.5703125" customWidth="1"/>
    <col min="4" max="4" width="21.140625" customWidth="1"/>
    <col min="5" max="10" width="16.7109375" customWidth="1"/>
    <col min="11" max="11" width="16.140625" customWidth="1"/>
  </cols>
  <sheetData>
    <row r="1" spans="1:22" ht="48" customHeight="1" x14ac:dyDescent="0.2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</row>
    <row r="2" spans="1:22" ht="18" x14ac:dyDescent="0.25">
      <c r="A2" s="93" t="str">
        <f>valoración!A3</f>
        <v>PROPUESTA DE ADJUDICACIÓN DEL EXPEDIENTE S-07753-2023</v>
      </c>
      <c r="B2" s="93"/>
      <c r="C2" s="93"/>
      <c r="D2" s="93"/>
      <c r="E2" s="93"/>
      <c r="F2" s="93"/>
      <c r="G2" s="93"/>
      <c r="H2" s="93"/>
      <c r="I2" s="93"/>
      <c r="J2" s="93"/>
      <c r="K2" s="57"/>
      <c r="U2">
        <v>82</v>
      </c>
      <c r="V2">
        <v>76</v>
      </c>
    </row>
    <row r="3" spans="1:22" ht="18" x14ac:dyDescent="0.25">
      <c r="A3" s="93" t="str">
        <f>valoración!A4</f>
        <v>"Renovación de los estudios de postproducción de sonido"</v>
      </c>
      <c r="B3" s="93"/>
      <c r="C3" s="93"/>
      <c r="D3" s="93"/>
      <c r="E3" s="93"/>
      <c r="F3" s="93"/>
      <c r="G3" s="93"/>
      <c r="H3" s="93"/>
      <c r="I3" s="93"/>
      <c r="J3" s="93"/>
      <c r="K3" s="57"/>
    </row>
    <row r="4" spans="1:22" ht="18" x14ac:dyDescent="0.25">
      <c r="A4" s="93" t="str">
        <f>valoración!A5</f>
        <v>RESUMEN PUNTUACIÓN TÉCNICA Y ECONÓMICA</v>
      </c>
      <c r="B4" s="93"/>
      <c r="C4" s="93"/>
      <c r="D4" s="93"/>
      <c r="E4" s="93"/>
      <c r="F4" s="93"/>
      <c r="G4" s="93"/>
      <c r="H4" s="93"/>
      <c r="I4" s="93"/>
      <c r="J4" s="93"/>
      <c r="K4" s="57"/>
    </row>
    <row r="5" spans="1:22" x14ac:dyDescent="0.2">
      <c r="A5" s="57"/>
      <c r="B5" s="57"/>
      <c r="C5" s="57"/>
      <c r="D5" s="57"/>
      <c r="E5" s="57"/>
      <c r="F5" s="57"/>
      <c r="G5" s="57"/>
      <c r="H5" s="57"/>
      <c r="I5" s="57"/>
      <c r="J5" s="57"/>
      <c r="K5" s="57"/>
    </row>
    <row r="6" spans="1:22" ht="13.5" thickBot="1" x14ac:dyDescent="0.25">
      <c r="A6" s="57"/>
      <c r="B6" s="57"/>
      <c r="C6" s="57"/>
      <c r="D6" s="57"/>
      <c r="E6" s="57"/>
      <c r="F6" s="57"/>
      <c r="G6" s="57"/>
      <c r="H6" s="57"/>
      <c r="I6" s="57"/>
      <c r="J6" s="57"/>
      <c r="K6" s="57"/>
    </row>
    <row r="7" spans="1:22" ht="30.75" customHeight="1" thickBot="1" x14ac:dyDescent="0.25">
      <c r="A7" s="57"/>
      <c r="B7" s="57"/>
      <c r="C7" s="57"/>
      <c r="D7" s="57"/>
      <c r="E7" s="90" t="s">
        <v>14</v>
      </c>
      <c r="F7" s="91"/>
      <c r="G7" s="91"/>
      <c r="H7" s="91"/>
      <c r="I7" s="91"/>
      <c r="J7" s="92"/>
      <c r="K7" s="57"/>
    </row>
    <row r="8" spans="1:22" ht="30.75" thickBot="1" x14ac:dyDescent="0.25">
      <c r="A8" s="15" t="s">
        <v>4</v>
      </c>
      <c r="B8" s="16" t="s">
        <v>5</v>
      </c>
      <c r="C8" s="17" t="s">
        <v>38</v>
      </c>
      <c r="D8" s="18" t="s">
        <v>0</v>
      </c>
      <c r="E8" s="16" t="s">
        <v>33</v>
      </c>
      <c r="F8" s="17" t="s">
        <v>1</v>
      </c>
      <c r="G8" s="17" t="s">
        <v>16</v>
      </c>
      <c r="H8" s="17" t="s">
        <v>9</v>
      </c>
      <c r="I8" s="17" t="s">
        <v>10</v>
      </c>
      <c r="J8" s="18" t="s">
        <v>11</v>
      </c>
      <c r="K8" s="17" t="s">
        <v>19</v>
      </c>
    </row>
    <row r="9" spans="1:22" ht="35.1" customHeight="1" thickBot="1" x14ac:dyDescent="0.25">
      <c r="A9" s="19" t="s">
        <v>22</v>
      </c>
      <c r="B9" s="66" t="s">
        <v>28</v>
      </c>
      <c r="C9" s="22">
        <v>369000</v>
      </c>
      <c r="D9" s="23">
        <v>15</v>
      </c>
      <c r="E9" s="22">
        <v>349740.08</v>
      </c>
      <c r="F9" s="25">
        <f>$U$2*(2-E9/MIN(E$9:E$11))</f>
        <v>64.510049639016714</v>
      </c>
      <c r="G9" s="25">
        <f>D9+F9</f>
        <v>79.510049639016714</v>
      </c>
      <c r="H9" s="42"/>
      <c r="I9" s="34">
        <f>+$C9/$C$17*H9</f>
        <v>0</v>
      </c>
      <c r="J9" s="35">
        <f t="shared" ref="J9:J10" si="0">+G9*I9</f>
        <v>0</v>
      </c>
      <c r="K9" s="86">
        <f>100-($E9*100/$C9)</f>
        <v>5.2194905149051465</v>
      </c>
    </row>
    <row r="10" spans="1:22" ht="35.1" customHeight="1" thickBot="1" x14ac:dyDescent="0.25">
      <c r="A10" s="20"/>
      <c r="B10" s="66" t="s">
        <v>29</v>
      </c>
      <c r="C10" s="22">
        <v>369000</v>
      </c>
      <c r="D10" s="29">
        <v>16</v>
      </c>
      <c r="E10" s="22">
        <v>288257.12</v>
      </c>
      <c r="F10" s="30">
        <f>$U$2*(2-E10/MIN(E$9:E$11))</f>
        <v>82</v>
      </c>
      <c r="G10" s="30">
        <f>D10+F10</f>
        <v>98</v>
      </c>
      <c r="H10" s="43"/>
      <c r="I10" s="36">
        <f>+$C10/$C$17*H10</f>
        <v>0</v>
      </c>
      <c r="J10" s="37">
        <f t="shared" si="0"/>
        <v>0</v>
      </c>
      <c r="K10" s="58">
        <f>100-($E10*100/$C10)</f>
        <v>21.881539295392955</v>
      </c>
    </row>
    <row r="11" spans="1:22" ht="35.1" customHeight="1" thickBot="1" x14ac:dyDescent="0.25">
      <c r="A11" s="21"/>
      <c r="B11" s="73" t="s">
        <v>30</v>
      </c>
      <c r="C11" s="74">
        <v>369000</v>
      </c>
      <c r="D11" s="75">
        <v>18</v>
      </c>
      <c r="E11" s="74">
        <v>294997.59999999998</v>
      </c>
      <c r="F11" s="76">
        <f>$U$2*(2-E11/MIN(E$9:E$11))</f>
        <v>80.082547414613728</v>
      </c>
      <c r="G11" s="76">
        <f>D11+F11</f>
        <v>98.082547414613728</v>
      </c>
      <c r="H11" s="77">
        <v>1</v>
      </c>
      <c r="I11" s="78">
        <f>+$C11/$C$17*H11</f>
        <v>0.77684210526315789</v>
      </c>
      <c r="J11" s="79">
        <f>+G11*I11</f>
        <v>76.194652623142034</v>
      </c>
      <c r="K11" s="85">
        <f>100-($E11*100/$C11)</f>
        <v>20.054850948509497</v>
      </c>
    </row>
    <row r="12" spans="1:22" ht="35.1" customHeight="1" thickBot="1" x14ac:dyDescent="0.25">
      <c r="A12" s="19" t="s">
        <v>23</v>
      </c>
      <c r="B12" s="66" t="s">
        <v>26</v>
      </c>
      <c r="C12" s="22">
        <v>75000</v>
      </c>
      <c r="D12" s="68" t="s">
        <v>26</v>
      </c>
      <c r="E12" s="87" t="s">
        <v>35</v>
      </c>
      <c r="F12" s="88"/>
      <c r="G12" s="88"/>
      <c r="H12" s="88"/>
      <c r="I12" s="88"/>
      <c r="J12" s="89"/>
      <c r="K12" s="72" t="s">
        <v>26</v>
      </c>
    </row>
    <row r="13" spans="1:22" ht="35.1" customHeight="1" thickBot="1" x14ac:dyDescent="0.25">
      <c r="A13" s="19" t="s">
        <v>24</v>
      </c>
      <c r="B13" s="66" t="s">
        <v>26</v>
      </c>
      <c r="C13" s="22">
        <v>4000</v>
      </c>
      <c r="D13" s="68" t="s">
        <v>26</v>
      </c>
      <c r="E13" s="87" t="s">
        <v>35</v>
      </c>
      <c r="F13" s="88"/>
      <c r="G13" s="88"/>
      <c r="H13" s="88"/>
      <c r="I13" s="88"/>
      <c r="J13" s="89"/>
      <c r="K13" s="72" t="s">
        <v>26</v>
      </c>
    </row>
    <row r="14" spans="1:22" ht="53.25" customHeight="1" thickBot="1" x14ac:dyDescent="0.25">
      <c r="A14" s="67" t="s">
        <v>25</v>
      </c>
      <c r="B14" s="73" t="s">
        <v>31</v>
      </c>
      <c r="C14" s="74">
        <v>9000</v>
      </c>
      <c r="D14" s="80">
        <v>14</v>
      </c>
      <c r="E14" s="81">
        <v>8400</v>
      </c>
      <c r="F14" s="82">
        <f>$U$2*(2-E14/MIN(E$14:E$14))</f>
        <v>82</v>
      </c>
      <c r="G14" s="83">
        <f t="shared" ref="G14:G16" si="1">D14+F14</f>
        <v>96</v>
      </c>
      <c r="H14" s="84">
        <v>1</v>
      </c>
      <c r="I14" s="78">
        <f>+$C14/$C$17*H14</f>
        <v>1.8947368421052633E-2</v>
      </c>
      <c r="J14" s="79">
        <f t="shared" ref="J14:J16" si="2">+G14*I14</f>
        <v>1.8189473684210529</v>
      </c>
      <c r="K14" s="85">
        <f>100-($E14*100/$C14)</f>
        <v>6.6666666666666714</v>
      </c>
    </row>
    <row r="15" spans="1:22" ht="35.1" customHeight="1" thickBot="1" x14ac:dyDescent="0.25">
      <c r="A15" s="19" t="s">
        <v>37</v>
      </c>
      <c r="B15" s="73" t="s">
        <v>32</v>
      </c>
      <c r="C15" s="74">
        <v>18000</v>
      </c>
      <c r="D15" s="80">
        <v>24</v>
      </c>
      <c r="E15" s="81">
        <v>14146.19</v>
      </c>
      <c r="F15" s="82">
        <f>$V$2*(2-E15/MIN(E$15:E$16))</f>
        <v>76</v>
      </c>
      <c r="G15" s="83">
        <f t="shared" si="1"/>
        <v>100</v>
      </c>
      <c r="H15" s="84">
        <v>1</v>
      </c>
      <c r="I15" s="78">
        <f>+$C15/$C$17*H15</f>
        <v>3.7894736842105266E-2</v>
      </c>
      <c r="J15" s="79">
        <f t="shared" si="2"/>
        <v>3.7894736842105265</v>
      </c>
      <c r="K15" s="85">
        <f>100-($E15*100/$C15)</f>
        <v>21.410055555555559</v>
      </c>
    </row>
    <row r="16" spans="1:22" ht="35.1" customHeight="1" thickBot="1" x14ac:dyDescent="0.25">
      <c r="A16" s="21"/>
      <c r="B16" s="66" t="s">
        <v>29</v>
      </c>
      <c r="C16" s="22">
        <v>18000</v>
      </c>
      <c r="D16" s="26">
        <v>22</v>
      </c>
      <c r="E16" s="27">
        <v>17966.53</v>
      </c>
      <c r="F16" s="28">
        <f>$V$2*(2-E16/MIN(E$15:E$16))</f>
        <v>55.475332934168151</v>
      </c>
      <c r="G16" s="55">
        <f t="shared" si="1"/>
        <v>77.475332934168151</v>
      </c>
      <c r="H16" s="51"/>
      <c r="I16" s="38">
        <f>+$C16/$C$17*H16</f>
        <v>0</v>
      </c>
      <c r="J16" s="39">
        <f t="shared" si="2"/>
        <v>0</v>
      </c>
      <c r="K16" s="58">
        <f>100-($E16*100/$C16)</f>
        <v>0.18594444444444491</v>
      </c>
    </row>
    <row r="17" spans="1:11" ht="41.25" thickBot="1" x14ac:dyDescent="0.25">
      <c r="A17" s="59"/>
      <c r="B17" s="60" t="s">
        <v>12</v>
      </c>
      <c r="C17" s="61">
        <f>C9+C12+C16+C14+C13</f>
        <v>475000</v>
      </c>
      <c r="D17" s="62"/>
      <c r="E17" s="62"/>
      <c r="F17" s="62"/>
      <c r="G17" s="62"/>
      <c r="H17" s="62"/>
      <c r="I17" s="63" t="s">
        <v>18</v>
      </c>
      <c r="J17" s="64">
        <f>+J11+J14+J15</f>
        <v>81.803073675773604</v>
      </c>
      <c r="K17" s="57"/>
    </row>
    <row r="18" spans="1:11" x14ac:dyDescent="0.2">
      <c r="A18" s="57"/>
      <c r="B18" s="57"/>
      <c r="C18" s="57"/>
      <c r="D18" s="57"/>
      <c r="E18" s="57"/>
      <c r="F18" s="57"/>
      <c r="G18" s="57"/>
      <c r="H18" s="57"/>
      <c r="I18" s="57"/>
      <c r="J18" s="57"/>
      <c r="K18" s="57"/>
    </row>
    <row r="19" spans="1:11" x14ac:dyDescent="0.2">
      <c r="A19" s="57"/>
      <c r="B19" s="57"/>
      <c r="C19" s="57"/>
      <c r="D19" s="57"/>
      <c r="E19" s="57"/>
      <c r="F19" s="57"/>
      <c r="G19" s="57"/>
      <c r="H19" s="57"/>
      <c r="I19" s="57"/>
      <c r="J19" s="57"/>
      <c r="K19" s="57"/>
    </row>
    <row r="20" spans="1:11" ht="14.25" x14ac:dyDescent="0.2">
      <c r="A20" s="65" t="s">
        <v>2</v>
      </c>
      <c r="B20" s="57"/>
      <c r="C20" s="57"/>
      <c r="D20" s="57"/>
      <c r="E20" s="57"/>
      <c r="F20" s="57"/>
      <c r="G20" s="57"/>
      <c r="H20" s="57"/>
      <c r="I20" s="57"/>
      <c r="J20" s="57"/>
      <c r="K20" s="57"/>
    </row>
    <row r="21" spans="1:11" ht="14.25" x14ac:dyDescent="0.2">
      <c r="A21" s="65" t="s">
        <v>36</v>
      </c>
      <c r="B21" s="57"/>
      <c r="C21" s="57"/>
      <c r="D21" s="57"/>
      <c r="E21" s="57"/>
      <c r="F21" s="57"/>
      <c r="G21" s="57"/>
      <c r="H21" s="57"/>
      <c r="I21" s="57"/>
      <c r="J21" s="57"/>
      <c r="K21" s="57"/>
    </row>
    <row r="22" spans="1:11" x14ac:dyDescent="0.2">
      <c r="A22" s="57"/>
      <c r="B22" s="57"/>
      <c r="C22" s="57"/>
      <c r="D22" s="57"/>
      <c r="E22" s="57"/>
      <c r="F22" s="57"/>
      <c r="G22" s="57"/>
      <c r="H22" s="57"/>
      <c r="I22" s="57"/>
      <c r="J22" s="57"/>
      <c r="K22" s="57"/>
    </row>
  </sheetData>
  <mergeCells count="6">
    <mergeCell ref="E13:J13"/>
    <mergeCell ref="E7:J7"/>
    <mergeCell ref="A2:J2"/>
    <mergeCell ref="A3:J3"/>
    <mergeCell ref="A4:J4"/>
    <mergeCell ref="E12:J12"/>
  </mergeCells>
  <pageMargins left="0.70866141732283472" right="0.70866141732283472" top="0.74803149606299213" bottom="0.74803149606299213" header="0.31496062992125984" footer="0.31496062992125984"/>
  <pageSetup paperSize="9" scale="5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V23"/>
  <sheetViews>
    <sheetView showGridLines="0" showZeros="0" tabSelected="1" topLeftCell="C4" zoomScaleNormal="100" workbookViewId="0">
      <selection activeCell="E7" sqref="E7:J7"/>
    </sheetView>
  </sheetViews>
  <sheetFormatPr baseColWidth="10" defaultRowHeight="15" x14ac:dyDescent="0.2"/>
  <cols>
    <col min="1" max="1" width="30.42578125" style="9" customWidth="1"/>
    <col min="2" max="2" width="30.28515625" style="10" customWidth="1"/>
    <col min="3" max="3" width="25.140625" style="10" customWidth="1"/>
    <col min="4" max="4" width="17" style="10" customWidth="1"/>
    <col min="5" max="17" width="16.7109375" style="10" customWidth="1"/>
    <col min="18" max="16384" width="11.42578125" style="10"/>
  </cols>
  <sheetData>
    <row r="1" spans="1:22" x14ac:dyDescent="0.2">
      <c r="T1" s="12" t="s">
        <v>6</v>
      </c>
    </row>
    <row r="2" spans="1:22" s="3" customFormat="1" ht="48" customHeight="1" x14ac:dyDescent="0.15">
      <c r="A2" s="2"/>
      <c r="D2" s="4"/>
      <c r="E2" s="4"/>
      <c r="F2" s="4"/>
      <c r="G2" s="4"/>
      <c r="H2" s="5"/>
      <c r="M2" s="11"/>
      <c r="T2" s="13" t="s">
        <v>17</v>
      </c>
      <c r="U2" s="14">
        <v>82</v>
      </c>
      <c r="V2" s="14">
        <v>76</v>
      </c>
    </row>
    <row r="3" spans="1:22" s="3" customFormat="1" ht="22.5" customHeight="1" x14ac:dyDescent="0.15">
      <c r="A3" s="98" t="s">
        <v>20</v>
      </c>
      <c r="B3" s="98"/>
      <c r="C3" s="98"/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T3" s="32" t="s">
        <v>8</v>
      </c>
    </row>
    <row r="4" spans="1:22" s="3" customFormat="1" ht="22.5" customHeight="1" x14ac:dyDescent="0.15">
      <c r="A4" s="98" t="s">
        <v>21</v>
      </c>
      <c r="B4" s="98"/>
      <c r="C4" s="98"/>
      <c r="D4" s="98"/>
      <c r="E4" s="98"/>
      <c r="F4" s="98"/>
      <c r="G4" s="98"/>
      <c r="H4" s="98"/>
      <c r="I4" s="98"/>
      <c r="J4" s="98"/>
      <c r="K4" s="98"/>
      <c r="L4" s="98"/>
      <c r="M4" s="98"/>
      <c r="N4" s="98"/>
      <c r="O4" s="98"/>
      <c r="P4" s="98"/>
      <c r="Q4" s="98"/>
    </row>
    <row r="5" spans="1:22" s="3" customFormat="1" ht="24.6" customHeight="1" x14ac:dyDescent="0.15">
      <c r="A5" s="98" t="s">
        <v>3</v>
      </c>
      <c r="B5" s="98"/>
      <c r="C5" s="98"/>
      <c r="D5" s="98"/>
      <c r="E5" s="98"/>
      <c r="F5" s="98"/>
      <c r="G5" s="98"/>
      <c r="H5" s="98"/>
      <c r="I5" s="98"/>
      <c r="J5" s="98"/>
      <c r="K5" s="98"/>
      <c r="L5" s="98"/>
      <c r="M5" s="98"/>
      <c r="N5" s="98"/>
      <c r="O5" s="98"/>
      <c r="P5" s="98"/>
      <c r="Q5" s="98"/>
    </row>
    <row r="6" spans="1:22" s="3" customFormat="1" ht="24.6" customHeight="1" thickBot="1" x14ac:dyDescent="0.2">
      <c r="A6" s="31"/>
      <c r="B6" s="31"/>
      <c r="C6" s="31"/>
      <c r="D6" s="31"/>
      <c r="E6" s="31"/>
      <c r="F6" s="31"/>
      <c r="G6" s="31"/>
      <c r="H6" s="4"/>
    </row>
    <row r="7" spans="1:22" s="3" customFormat="1" ht="24.75" customHeight="1" thickBot="1" x14ac:dyDescent="0.3">
      <c r="A7" s="2"/>
      <c r="B7" s="6"/>
      <c r="C7" s="7"/>
      <c r="D7" s="7"/>
      <c r="E7" s="90" t="s">
        <v>14</v>
      </c>
      <c r="F7" s="91"/>
      <c r="G7" s="91"/>
      <c r="H7" s="91"/>
      <c r="I7" s="91"/>
      <c r="J7" s="92"/>
      <c r="K7" s="95" t="s">
        <v>34</v>
      </c>
      <c r="L7" s="96"/>
      <c r="M7" s="96"/>
      <c r="N7" s="96"/>
      <c r="O7" s="96"/>
      <c r="P7" s="96"/>
      <c r="Q7" s="97"/>
    </row>
    <row r="8" spans="1:22" s="8" customFormat="1" ht="30.75" thickBot="1" x14ac:dyDescent="0.25">
      <c r="A8" s="15" t="s">
        <v>4</v>
      </c>
      <c r="B8" s="16" t="s">
        <v>5</v>
      </c>
      <c r="C8" s="17" t="s">
        <v>38</v>
      </c>
      <c r="D8" s="18" t="s">
        <v>0</v>
      </c>
      <c r="E8" s="16" t="s">
        <v>33</v>
      </c>
      <c r="F8" s="17" t="s">
        <v>1</v>
      </c>
      <c r="G8" s="17" t="s">
        <v>7</v>
      </c>
      <c r="H8" s="17" t="s">
        <v>9</v>
      </c>
      <c r="I8" s="17" t="s">
        <v>10</v>
      </c>
      <c r="J8" s="18" t="s">
        <v>11</v>
      </c>
      <c r="K8" s="16" t="s">
        <v>15</v>
      </c>
      <c r="L8" s="16" t="s">
        <v>33</v>
      </c>
      <c r="M8" s="17" t="s">
        <v>1</v>
      </c>
      <c r="N8" s="17" t="s">
        <v>16</v>
      </c>
      <c r="O8" s="17" t="s">
        <v>9</v>
      </c>
      <c r="P8" s="17" t="s">
        <v>10</v>
      </c>
      <c r="Q8" s="18" t="s">
        <v>11</v>
      </c>
    </row>
    <row r="9" spans="1:22" s="3" customFormat="1" ht="35.1" customHeight="1" thickBot="1" x14ac:dyDescent="0.2">
      <c r="A9" s="19" t="s">
        <v>22</v>
      </c>
      <c r="B9" s="66" t="s">
        <v>28</v>
      </c>
      <c r="C9" s="22">
        <v>369000</v>
      </c>
      <c r="D9" s="23">
        <v>15</v>
      </c>
      <c r="E9" s="22">
        <v>349740.08</v>
      </c>
      <c r="F9" s="25">
        <f>$U$2*(2-E9/MIN(E$9:E$11))</f>
        <v>64.510049639016714</v>
      </c>
      <c r="G9" s="25">
        <f>D9+F9</f>
        <v>79.510049639016714</v>
      </c>
      <c r="H9" s="42"/>
      <c r="I9" s="34">
        <f>+$C9/$C$17*H9</f>
        <v>0</v>
      </c>
      <c r="J9" s="35">
        <f t="shared" ref="J9:J16" si="0">+G9*I9</f>
        <v>0</v>
      </c>
      <c r="K9" s="46"/>
      <c r="L9" s="47">
        <f>+$E9*(1-K9)</f>
        <v>349740.08</v>
      </c>
      <c r="M9" s="25">
        <f>$U$2*(2-L9/MIN(L$9:L$11))</f>
        <v>36.448781588482973</v>
      </c>
      <c r="N9" s="25">
        <f>$D9+M9</f>
        <v>51.448781588482973</v>
      </c>
      <c r="O9" s="33"/>
      <c r="P9" s="34">
        <f>+$C9/$C$17*O9</f>
        <v>0</v>
      </c>
      <c r="Q9" s="35">
        <f>+N9*P9</f>
        <v>0</v>
      </c>
    </row>
    <row r="10" spans="1:22" s="3" customFormat="1" ht="35.1" customHeight="1" thickBot="1" x14ac:dyDescent="0.2">
      <c r="A10" s="20"/>
      <c r="B10" s="66" t="s">
        <v>29</v>
      </c>
      <c r="C10" s="22">
        <v>369000</v>
      </c>
      <c r="D10" s="29">
        <v>16</v>
      </c>
      <c r="E10" s="22">
        <v>288257.12</v>
      </c>
      <c r="F10" s="30">
        <f>$U$2*(2-E10/MIN(E$9:E$11))</f>
        <v>82</v>
      </c>
      <c r="G10" s="30">
        <f>D10+F10</f>
        <v>98</v>
      </c>
      <c r="H10" s="43"/>
      <c r="I10" s="36">
        <f>+$C10/$C$17*H10</f>
        <v>0</v>
      </c>
      <c r="J10" s="37">
        <f t="shared" si="0"/>
        <v>0</v>
      </c>
      <c r="K10" s="48">
        <v>0.22</v>
      </c>
      <c r="L10" s="49">
        <f>+$E10*(1-K10)</f>
        <v>224840.55360000001</v>
      </c>
      <c r="M10" s="30">
        <f>$U$2*(2-L10/MIN(L$9:L$11))</f>
        <v>82</v>
      </c>
      <c r="N10" s="30">
        <f>$D10+M10</f>
        <v>98</v>
      </c>
      <c r="O10" s="51">
        <v>1</v>
      </c>
      <c r="P10" s="36">
        <f>+$C10/$C$17*O10</f>
        <v>0.77684210526315789</v>
      </c>
      <c r="Q10" s="37">
        <f>+N10*P10</f>
        <v>76.130526315789467</v>
      </c>
    </row>
    <row r="11" spans="1:22" s="3" customFormat="1" ht="35.1" customHeight="1" thickBot="1" x14ac:dyDescent="0.2">
      <c r="A11" s="21"/>
      <c r="B11" s="66" t="s">
        <v>30</v>
      </c>
      <c r="C11" s="22">
        <v>369000</v>
      </c>
      <c r="D11" s="26">
        <v>18</v>
      </c>
      <c r="E11" s="22">
        <v>294997.59999999998</v>
      </c>
      <c r="F11" s="69">
        <f>$U$2*(2-E11/MIN(E$9:E$11))</f>
        <v>80.082547414613728</v>
      </c>
      <c r="G11" s="69">
        <f>D11+F11</f>
        <v>98.082547414613728</v>
      </c>
      <c r="H11" s="51">
        <v>1</v>
      </c>
      <c r="I11" s="38">
        <f>+$C11/$C$17*H11</f>
        <v>0.77684210526315789</v>
      </c>
      <c r="J11" s="39">
        <f>+G11*I11</f>
        <v>76.194652623142034</v>
      </c>
      <c r="K11" s="45"/>
      <c r="L11" s="49">
        <f>+$E11*(1-K11)</f>
        <v>294997.59999999998</v>
      </c>
      <c r="M11" s="30">
        <f>$U$2*(2-L11/MIN(L$9:L$11))</f>
        <v>56.413522326427866</v>
      </c>
      <c r="N11" s="30">
        <f>$D11+M11</f>
        <v>74.413522326427866</v>
      </c>
      <c r="O11" s="44"/>
      <c r="P11" s="38">
        <f>+$C11/$C$17*O11</f>
        <v>0</v>
      </c>
      <c r="Q11" s="39">
        <f t="shared" ref="Q11:Q16" si="1">+N11*P11</f>
        <v>0</v>
      </c>
    </row>
    <row r="12" spans="1:22" s="3" customFormat="1" ht="56.25" customHeight="1" thickBot="1" x14ac:dyDescent="0.2">
      <c r="A12" s="19" t="s">
        <v>23</v>
      </c>
      <c r="B12" s="66" t="s">
        <v>26</v>
      </c>
      <c r="C12" s="22">
        <v>75000</v>
      </c>
      <c r="D12" s="68" t="s">
        <v>26</v>
      </c>
      <c r="E12" s="101" t="s">
        <v>35</v>
      </c>
      <c r="F12" s="102"/>
      <c r="G12" s="102"/>
      <c r="H12" s="102"/>
      <c r="I12" s="102"/>
      <c r="J12" s="103"/>
      <c r="K12" s="104" t="s">
        <v>35</v>
      </c>
      <c r="L12" s="105"/>
      <c r="M12" s="105"/>
      <c r="N12" s="105"/>
      <c r="O12" s="105"/>
      <c r="P12" s="105"/>
      <c r="Q12" s="106"/>
    </row>
    <row r="13" spans="1:22" s="3" customFormat="1" ht="35.1" customHeight="1" thickBot="1" x14ac:dyDescent="0.2">
      <c r="A13" s="19" t="s">
        <v>24</v>
      </c>
      <c r="B13" s="66" t="s">
        <v>26</v>
      </c>
      <c r="C13" s="22">
        <v>4000</v>
      </c>
      <c r="D13" s="68" t="s">
        <v>26</v>
      </c>
      <c r="E13" s="107" t="s">
        <v>35</v>
      </c>
      <c r="F13" s="108"/>
      <c r="G13" s="108"/>
      <c r="H13" s="108"/>
      <c r="I13" s="108"/>
      <c r="J13" s="109"/>
      <c r="K13" s="104" t="s">
        <v>35</v>
      </c>
      <c r="L13" s="105"/>
      <c r="M13" s="105"/>
      <c r="N13" s="105"/>
      <c r="O13" s="105"/>
      <c r="P13" s="105"/>
      <c r="Q13" s="106"/>
    </row>
    <row r="14" spans="1:22" s="3" customFormat="1" ht="59.25" customHeight="1" thickBot="1" x14ac:dyDescent="0.2">
      <c r="A14" s="67" t="s">
        <v>25</v>
      </c>
      <c r="B14" s="66" t="s">
        <v>31</v>
      </c>
      <c r="C14" s="22">
        <v>9000</v>
      </c>
      <c r="D14" s="23">
        <v>14</v>
      </c>
      <c r="E14" s="24">
        <v>8400</v>
      </c>
      <c r="F14" s="25">
        <f>$U$2*(2-E14/MIN(E$14:E$14))</f>
        <v>82</v>
      </c>
      <c r="G14" s="54">
        <f t="shared" ref="G14" si="2">D14+F14</f>
        <v>96</v>
      </c>
      <c r="H14" s="42">
        <v>1</v>
      </c>
      <c r="I14" s="38">
        <f>+$C14/$C$17*H14</f>
        <v>1.8947368421052633E-2</v>
      </c>
      <c r="J14" s="39">
        <f t="shared" si="0"/>
        <v>1.8189473684210529</v>
      </c>
      <c r="K14" s="46"/>
      <c r="L14" s="47">
        <f>+$E14*(1-K14)</f>
        <v>8400</v>
      </c>
      <c r="M14" s="25">
        <f>$U$2*(2-L14/MIN(L$14))</f>
        <v>82</v>
      </c>
      <c r="N14" s="25">
        <f>$D14+M14</f>
        <v>96</v>
      </c>
      <c r="O14" s="51">
        <v>1</v>
      </c>
      <c r="P14" s="36">
        <f>+$C14/$C$17*O14</f>
        <v>1.8947368421052633E-2</v>
      </c>
      <c r="Q14" s="37">
        <f t="shared" ref="Q14" si="3">+N14*P14</f>
        <v>1.8189473684210529</v>
      </c>
    </row>
    <row r="15" spans="1:22" s="3" customFormat="1" ht="35.1" customHeight="1" thickBot="1" x14ac:dyDescent="0.2">
      <c r="A15" s="99" t="s">
        <v>27</v>
      </c>
      <c r="B15" s="56" t="s">
        <v>32</v>
      </c>
      <c r="C15" s="22">
        <v>18000</v>
      </c>
      <c r="D15" s="23">
        <v>24</v>
      </c>
      <c r="E15" s="24">
        <v>14146.19</v>
      </c>
      <c r="F15" s="25">
        <f>$V$2*(2-E15/MIN(E$15:E$16))</f>
        <v>76</v>
      </c>
      <c r="G15" s="54">
        <f t="shared" ref="G15:G16" si="4">D15+F15</f>
        <v>100</v>
      </c>
      <c r="H15" s="42">
        <v>1</v>
      </c>
      <c r="I15" s="34">
        <f>+$C15/$C$17*H15</f>
        <v>3.7894736842105266E-2</v>
      </c>
      <c r="J15" s="35">
        <f t="shared" si="0"/>
        <v>3.7894736842105265</v>
      </c>
      <c r="K15" s="46"/>
      <c r="L15" s="47">
        <f t="shared" ref="L15:L16" si="5">+$E15*(1-K15)</f>
        <v>14146.19</v>
      </c>
      <c r="M15" s="25">
        <f>$V$2*(2-L15/MIN(L$15:L$16))</f>
        <v>76</v>
      </c>
      <c r="N15" s="25">
        <f t="shared" ref="N15:N16" si="6">$D15+M15</f>
        <v>100</v>
      </c>
      <c r="O15" s="51"/>
      <c r="P15" s="34">
        <f>+$C15/$C$17*O15</f>
        <v>0</v>
      </c>
      <c r="Q15" s="35">
        <f t="shared" si="1"/>
        <v>0</v>
      </c>
    </row>
    <row r="16" spans="1:22" s="3" customFormat="1" ht="35.1" customHeight="1" thickBot="1" x14ac:dyDescent="0.2">
      <c r="A16" s="100"/>
      <c r="B16" s="66" t="s">
        <v>29</v>
      </c>
      <c r="C16" s="22">
        <v>18000</v>
      </c>
      <c r="D16" s="26">
        <v>22</v>
      </c>
      <c r="E16" s="27">
        <v>17966.53</v>
      </c>
      <c r="F16" s="28">
        <f>$V$2*(2-E16/MIN(E$15:E$16))</f>
        <v>55.475332934168151</v>
      </c>
      <c r="G16" s="55">
        <f t="shared" si="4"/>
        <v>77.475332934168151</v>
      </c>
      <c r="H16" s="51"/>
      <c r="I16" s="38">
        <f>+$C16/$C$17*H16</f>
        <v>0</v>
      </c>
      <c r="J16" s="39">
        <f t="shared" si="0"/>
        <v>0</v>
      </c>
      <c r="K16" s="70">
        <v>2.0000000000000001E-4</v>
      </c>
      <c r="L16" s="50">
        <f t="shared" si="5"/>
        <v>17962.936694</v>
      </c>
      <c r="M16" s="28">
        <f>$V$2*(2-L16/MIN(L$15:L$16))</f>
        <v>55.494637867581304</v>
      </c>
      <c r="N16" s="28">
        <f t="shared" si="6"/>
        <v>77.494637867581304</v>
      </c>
      <c r="O16" s="51">
        <v>1</v>
      </c>
      <c r="P16" s="38">
        <f>+$C16/$C$17*O16</f>
        <v>3.7894736842105266E-2</v>
      </c>
      <c r="Q16" s="39">
        <f t="shared" si="1"/>
        <v>2.936638908666239</v>
      </c>
    </row>
    <row r="17" spans="1:17" ht="42.75" customHeight="1" thickBot="1" x14ac:dyDescent="0.25">
      <c r="B17" s="40" t="s">
        <v>12</v>
      </c>
      <c r="C17" s="41">
        <f>C9+C12+C15+C13+C14</f>
        <v>475000</v>
      </c>
      <c r="I17" s="52" t="s">
        <v>13</v>
      </c>
      <c r="J17" s="53">
        <f>SUM(J9:J16)</f>
        <v>81.803073675773604</v>
      </c>
      <c r="P17" s="52" t="s">
        <v>13</v>
      </c>
      <c r="Q17" s="53">
        <f>SUM(Q9:Q16)</f>
        <v>80.886112592876756</v>
      </c>
    </row>
    <row r="20" spans="1:17" ht="14.25" x14ac:dyDescent="0.2">
      <c r="A20" s="1" t="s">
        <v>2</v>
      </c>
      <c r="N20" s="71"/>
    </row>
    <row r="21" spans="1:17" ht="14.25" x14ac:dyDescent="0.2">
      <c r="A21" s="1" t="s">
        <v>36</v>
      </c>
    </row>
    <row r="23" spans="1:17" ht="56.25" customHeight="1" x14ac:dyDescent="0.2">
      <c r="A23" s="94"/>
      <c r="B23" s="94"/>
      <c r="C23" s="94"/>
      <c r="D23" s="94"/>
      <c r="E23" s="94"/>
      <c r="F23" s="94"/>
      <c r="G23" s="94"/>
    </row>
  </sheetData>
  <mergeCells count="11">
    <mergeCell ref="A23:G23"/>
    <mergeCell ref="E7:J7"/>
    <mergeCell ref="K7:Q7"/>
    <mergeCell ref="A3:Q3"/>
    <mergeCell ref="A4:Q4"/>
    <mergeCell ref="A5:Q5"/>
    <mergeCell ref="A15:A16"/>
    <mergeCell ref="E12:J12"/>
    <mergeCell ref="K12:Q12"/>
    <mergeCell ref="E13:J13"/>
    <mergeCell ref="K13:Q13"/>
  </mergeCells>
  <printOptions horizontalCentered="1"/>
  <pageMargins left="0" right="0" top="0.35433070866141736" bottom="0.35433070866141736" header="0.31496062992125984" footer="0.31496062992125984"/>
  <pageSetup paperSize="9" scale="3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ALTERNATIVA ADJUDICADA</vt:lpstr>
      <vt:lpstr>valoración</vt:lpstr>
      <vt:lpstr>'ALTERNATIVA ADJUDICADA'!Área_de_impresión</vt:lpstr>
      <vt:lpstr>valoración!Área_de_impresión</vt:lpstr>
    </vt:vector>
  </TitlesOfParts>
  <Company>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antonio_casanova</dc:creator>
  <cp:lastModifiedBy>Nuria Santome Rodriguez</cp:lastModifiedBy>
  <cp:lastPrinted>2021-11-19T11:28:43Z</cp:lastPrinted>
  <dcterms:created xsi:type="dcterms:W3CDTF">2007-03-30T09:59:06Z</dcterms:created>
  <dcterms:modified xsi:type="dcterms:W3CDTF">2024-03-12T09:50:00Z</dcterms:modified>
</cp:coreProperties>
</file>