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b\SERVICIO A SEDES\2024\1-EXPEDIENTES NO COMITE\3-Informe técnico\S-00927-2024 - Formación en competencias digitales y habilidades personales\INFORMES\"/>
    </mc:Choice>
  </mc:AlternateContent>
  <xr:revisionPtr revIDLastSave="0" documentId="13_ncr:1_{FF101D6F-1D17-46B7-8C77-6F868E99770F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ADJUDICADA'!$A$1:$K$25</definedName>
    <definedName name="_xlnm.Print_Area" localSheetId="1">valoración!$A$2:$X$23</definedName>
  </definedNames>
  <calcPr calcId="191029"/>
</workbook>
</file>

<file path=xl/calcChain.xml><?xml version="1.0" encoding="utf-8"?>
<calcChain xmlns="http://schemas.openxmlformats.org/spreadsheetml/2006/main">
  <c r="K17" i="6" l="1"/>
  <c r="K18" i="6"/>
  <c r="K9" i="6"/>
  <c r="C19" i="6"/>
  <c r="I13" i="6" s="1"/>
  <c r="I18" i="6" l="1"/>
  <c r="J14" i="6"/>
  <c r="J15" i="6"/>
  <c r="J10" i="6"/>
  <c r="J11" i="6"/>
  <c r="J12" i="6"/>
  <c r="J13" i="6"/>
  <c r="J17" i="6"/>
  <c r="J9" i="6"/>
  <c r="J18" i="6"/>
  <c r="AA16" i="5"/>
  <c r="AA17" i="5"/>
  <c r="AA18" i="5"/>
  <c r="AA15" i="5"/>
  <c r="AA12" i="5"/>
  <c r="AA10" i="5"/>
  <c r="AB10" i="5" s="1"/>
  <c r="AA11" i="5"/>
  <c r="AA13" i="5"/>
  <c r="AA14" i="5"/>
  <c r="AB14" i="5" s="1"/>
  <c r="AA9" i="5"/>
  <c r="T16" i="5"/>
  <c r="T17" i="5"/>
  <c r="T18" i="5"/>
  <c r="T15" i="5"/>
  <c r="T10" i="5"/>
  <c r="U10" i="5" s="1"/>
  <c r="T11" i="5"/>
  <c r="T12" i="5"/>
  <c r="T13" i="5"/>
  <c r="U13" i="5" s="1"/>
  <c r="T9" i="5"/>
  <c r="M16" i="5"/>
  <c r="N16" i="5" s="1"/>
  <c r="M17" i="5"/>
  <c r="N17" i="5" s="1"/>
  <c r="M18" i="5"/>
  <c r="M15" i="5"/>
  <c r="M11" i="5"/>
  <c r="M10" i="5"/>
  <c r="M12" i="5"/>
  <c r="M13" i="5"/>
  <c r="M14" i="5"/>
  <c r="M9" i="5"/>
  <c r="N9" i="5" s="1"/>
  <c r="F15" i="5"/>
  <c r="F16" i="5"/>
  <c r="F17" i="5"/>
  <c r="F18" i="5"/>
  <c r="F14" i="5"/>
  <c r="F10" i="5"/>
  <c r="F11" i="5"/>
  <c r="F12" i="5"/>
  <c r="F13" i="5"/>
  <c r="F9" i="5"/>
  <c r="K10" i="6"/>
  <c r="K11" i="6"/>
  <c r="K12" i="6"/>
  <c r="K13" i="6"/>
  <c r="K14" i="6"/>
  <c r="K15" i="6"/>
  <c r="K16" i="6"/>
  <c r="L14" i="5"/>
  <c r="L13" i="5"/>
  <c r="L10" i="5"/>
  <c r="L11" i="5"/>
  <c r="L12" i="5"/>
  <c r="AB16" i="5"/>
  <c r="AB13" i="5"/>
  <c r="Z16" i="5"/>
  <c r="Z17" i="5"/>
  <c r="Z10" i="5"/>
  <c r="Z11" i="5"/>
  <c r="Z12" i="5"/>
  <c r="Z13" i="5"/>
  <c r="Z14" i="5"/>
  <c r="Z15" i="5"/>
  <c r="Z18" i="5"/>
  <c r="S16" i="5"/>
  <c r="S17" i="5"/>
  <c r="S13" i="5"/>
  <c r="U11" i="5" s="1"/>
  <c r="S14" i="5"/>
  <c r="T14" i="5"/>
  <c r="S10" i="5"/>
  <c r="S11" i="5"/>
  <c r="L16" i="5"/>
  <c r="L17" i="5"/>
  <c r="J19" i="6" l="1"/>
  <c r="U16" i="5"/>
  <c r="N13" i="5"/>
  <c r="N10" i="5"/>
  <c r="N14" i="5"/>
  <c r="U17" i="5"/>
  <c r="U12" i="5"/>
  <c r="C19" i="5" l="1"/>
  <c r="AD18" i="5"/>
  <c r="AB18" i="5"/>
  <c r="AE18" i="5" s="1"/>
  <c r="W18" i="5"/>
  <c r="U18" i="5"/>
  <c r="X18" i="5" s="1"/>
  <c r="S18" i="5"/>
  <c r="P18" i="5"/>
  <c r="N18" i="5"/>
  <c r="Q18" i="5" s="1"/>
  <c r="L18" i="5"/>
  <c r="I18" i="5"/>
  <c r="G18" i="5"/>
  <c r="J18" i="5" s="1"/>
  <c r="AD17" i="5"/>
  <c r="AB17" i="5"/>
  <c r="AE17" i="5" s="1"/>
  <c r="W17" i="5"/>
  <c r="P17" i="5"/>
  <c r="Q17" i="5"/>
  <c r="I17" i="5"/>
  <c r="G17" i="5"/>
  <c r="J17" i="5" s="1"/>
  <c r="G16" i="5"/>
  <c r="AD15" i="5"/>
  <c r="AB15" i="5"/>
  <c r="AE15" i="5" s="1"/>
  <c r="W15" i="5"/>
  <c r="U15" i="5"/>
  <c r="X15" i="5" s="1"/>
  <c r="S15" i="5"/>
  <c r="P15" i="5"/>
  <c r="N15" i="5"/>
  <c r="Q15" i="5" s="1"/>
  <c r="L15" i="5"/>
  <c r="I15" i="5"/>
  <c r="G15" i="5"/>
  <c r="J15" i="5" s="1"/>
  <c r="AD14" i="5"/>
  <c r="AE14" i="5" s="1"/>
  <c r="W14" i="5"/>
  <c r="U14" i="5"/>
  <c r="X14" i="5" s="1"/>
  <c r="Q14" i="5"/>
  <c r="P14" i="5"/>
  <c r="I14" i="5"/>
  <c r="G14" i="5"/>
  <c r="J14" i="5" s="1"/>
  <c r="I13" i="5"/>
  <c r="G13" i="5"/>
  <c r="J13" i="5" s="1"/>
  <c r="AD12" i="5"/>
  <c r="W12" i="5"/>
  <c r="S12" i="5"/>
  <c r="P12" i="5"/>
  <c r="N12" i="5"/>
  <c r="Q12" i="5" s="1"/>
  <c r="J12" i="5"/>
  <c r="I12" i="5"/>
  <c r="G12" i="5"/>
  <c r="AD11" i="5"/>
  <c r="W11" i="5"/>
  <c r="X11" i="5"/>
  <c r="P11" i="5"/>
  <c r="N11" i="5"/>
  <c r="Q11" i="5" s="1"/>
  <c r="J11" i="5"/>
  <c r="I11" i="5"/>
  <c r="G11" i="5"/>
  <c r="I10" i="5"/>
  <c r="G10" i="5"/>
  <c r="J10" i="5" s="1"/>
  <c r="AD9" i="5"/>
  <c r="Z9" i="5"/>
  <c r="W9" i="5"/>
  <c r="U9" i="5"/>
  <c r="X9" i="5" s="1"/>
  <c r="S9" i="5"/>
  <c r="P9" i="5"/>
  <c r="Q9" i="5"/>
  <c r="L9" i="5"/>
  <c r="I9" i="5"/>
  <c r="G9" i="5"/>
  <c r="J9" i="5" s="1"/>
  <c r="A4" i="6"/>
  <c r="A3" i="6"/>
  <c r="A2" i="6"/>
  <c r="J19" i="5" l="1"/>
  <c r="AB12" i="5"/>
  <c r="AE12" i="5" s="1"/>
  <c r="AB11" i="5"/>
  <c r="AE11" i="5" s="1"/>
  <c r="AB9" i="5"/>
  <c r="AE9" i="5" s="1"/>
  <c r="X17" i="5"/>
  <c r="X12" i="5"/>
  <c r="Q19" i="5"/>
  <c r="AE19" i="5" l="1"/>
  <c r="X19" i="5"/>
</calcChain>
</file>

<file path=xl/sharedStrings.xml><?xml version="1.0" encoding="utf-8"?>
<sst xmlns="http://schemas.openxmlformats.org/spreadsheetml/2006/main" count="90" uniqueCount="43">
  <si>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</si>
  <si>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</si>
  <si>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</si>
  <si>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</si>
  <si>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</si>
  <si>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</si>
  <si>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</si>
  <si>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Madrid, a XX de XXXXXX de 20xx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</si>
  <si>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</si>
  <si>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</si>
  <si>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</si>
  <si>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</si>
  <si>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</si>
  <si>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</si>
  <si>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</si>
  <si>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</si>
  <si>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</si>
  <si>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</si>
  <si>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</si>
  <si>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r>
      <t>Importe Oferta</t>
    </r>
    <r>
      <rPr>
        <b/>
        <i/>
        <sz val="12"/>
        <rFont val="Tahoma"/>
        <family val="2"/>
      </rPr>
      <t xml:space="preserve"> (</t>
    </r>
    <r>
      <rPr>
        <sz val="12"/>
        <rFont val="Tahoma"/>
        <family val="2"/>
      </rPr>
      <t>Contrato + prorroga/s)</t>
    </r>
  </si>
  <si>
    <t>Celda contigua: incluir puntuación económica indicada en los pliegos. Si los lotes se valoran con diferente puntuación económica hay que tenerlo en cuenta en la fórmula.</t>
  </si>
  <si>
    <t>%  Ahorro s/ licitación</t>
  </si>
  <si>
    <t>“De conformidad con lo dispuesto en el artículo 44.6 (párrafo segundo) de la Ley 9/2017, de 8 de noviembre, de Contratos del Sector Público, por la que se transponen al ordenamiento jurídico español las Directivas del Parlamento Europeo y del Consejo 2014/23/UE y 2014/24/UE, de 26 de febrero de 2014 (“LCSP”), el presente acuerdo podrá impugnarse en vía administrativa de conformidad con lo dispuesto en la Ley 39/2015, de 1 de octubre, del Procedimiento Administrativo Común de las Administraciones Públicas, ante el Presidente de la Sociedad Estatal de Participaciones Industriales (SEPI), C/ Velázquez nº 134, 28006 Madrid, entidad de derecho público que ostenta la condición de accionista único de la Corporación de Radio y Televisión Española, Sociedad Anónima, S.M.E. en el plazo de un mes a contar desde el día siguiente de la notificación, de acuerdo con lo establecido en la Ley 39/2015, de 1 de octubre, del Procedimiento Administrativo Común de las Administraciones Públicas. Igualmente, le comunicamos que puede ejercer su derecho de acceso al expediente en los términos legalmente establecidos”.</t>
  </si>
  <si>
    <t>PROPUESTA DE ADJUDICACIÓN DEL EXPEDIENTE S-00927-2024</t>
  </si>
  <si>
    <t>"Formación en competencias digitales y habilidades personales"</t>
  </si>
  <si>
    <t>AULA SMART EDITORIAL SL</t>
  </si>
  <si>
    <t>DICAMPUS SL</t>
  </si>
  <si>
    <t>EUROCONSULTORÍA FORMACIÓN EMPRESA, S.L</t>
  </si>
  <si>
    <t>GRUPO EDUCATIVO AL-ANDALUS SOCIEDAD LIMITADA</t>
  </si>
  <si>
    <t>INNOVACION Y CONSULTORIA AVANZADAS EN RECURSOS Y ORGANIZACIONES SL</t>
  </si>
  <si>
    <t>SMARTMIND SL</t>
  </si>
  <si>
    <t>EUROCONSULTORÍA FORMACIÓN EMPRESA, SL</t>
  </si>
  <si>
    <t>AULA SMART EDITORIAL, SL</t>
  </si>
  <si>
    <t>GRUPO EDUCATIVO AL-ANDALUS, SL</t>
  </si>
  <si>
    <t>SMARTMIND, SL</t>
  </si>
  <si>
    <t>Lote 1:             Competencias digitales</t>
  </si>
  <si>
    <t>Lote 2:            Habilidades personales</t>
  </si>
  <si>
    <r>
      <t>Importe Oferta</t>
    </r>
    <r>
      <rPr>
        <b/>
        <i/>
        <sz val="12"/>
        <rFont val="Tahoma"/>
        <family val="2"/>
      </rPr>
      <t xml:space="preserve"> (</t>
    </r>
    <r>
      <rPr>
        <sz val="12"/>
        <rFont val="Tahoma"/>
        <family val="2"/>
      </rPr>
      <t>Contrato)</t>
    </r>
  </si>
  <si>
    <t>Alternativa 2: oferta conjunta "Aula Smart" por los dos lotes (5% de descuento)</t>
  </si>
  <si>
    <t>Alternativa 3: oferta conjunta "Grupo Edu. Al-Andalus" por los dos (5% de decuento)</t>
  </si>
  <si>
    <t>Alternativa 4: oferta conjunta "Smartmind" por los dos lotes (6% de descuento)</t>
  </si>
  <si>
    <t>Lote 2:                  Habilidades personales</t>
  </si>
  <si>
    <t>Madrid, a 19 de marzo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</si>
</sst>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3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4"/>
      <color theme="9"/>
      <name val="Tahoma"/>
      <family val="2"/>
    </font>
    <font>
      <sz val="10"/>
      <name val="Calibri"/>
      <family val="2"/>
    </font>
    <font>
      <sz val="10"/>
      <name val="Tahoma"/>
      <family val="2"/>
    </font>
    <font>
      <b/>
      <sz val="10"/>
      <name val="Tahoma"/>
      <family val="2"/>
    </font>
    <font>
      <b/>
      <sz val="12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06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4" fontId="6" fillId="0" borderId="12" xfId="0" applyNumberFormat="1" applyFont="1" applyFill="1" applyBorder="1" applyAlignment="1">
      <alignment horizontal="right" vertical="center" indent="1"/>
    </xf>
    <xf numFmtId="4" fontId="9" fillId="4" borderId="2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4" fontId="6" fillId="0" borderId="2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9" fillId="0" borderId="21" xfId="0" applyNumberFormat="1" applyFont="1" applyFill="1" applyBorder="1" applyAlignment="1">
      <alignment horizontal="right" vertical="center" wrapText="1"/>
    </xf>
    <xf numFmtId="166" fontId="17" fillId="0" borderId="21" xfId="0" applyNumberFormat="1" applyFont="1" applyFill="1" applyBorder="1" applyAlignment="1">
      <alignment horizontal="center" vertical="center"/>
    </xf>
    <xf numFmtId="4" fontId="9" fillId="4" borderId="16" xfId="0" applyNumberFormat="1" applyFont="1" applyFill="1" applyBorder="1" applyAlignment="1">
      <alignment horizontal="right" vertical="center" indent="1"/>
    </xf>
    <xf numFmtId="0" fontId="16" fillId="0" borderId="24" xfId="0" applyNumberFormat="1" applyFont="1" applyFill="1" applyBorder="1" applyAlignment="1">
      <alignment horizontal="left" vertical="top" wrapText="1"/>
    </xf>
    <xf numFmtId="164" fontId="5" fillId="0" borderId="25" xfId="2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0" fillId="5" borderId="0" xfId="0" applyFill="1"/>
    <xf numFmtId="4" fontId="6" fillId="5" borderId="12" xfId="0" applyNumberFormat="1" applyFont="1" applyFill="1" applyBorder="1" applyAlignment="1">
      <alignment horizontal="right" vertical="center" indent="1"/>
    </xf>
    <xf numFmtId="166" fontId="6" fillId="5" borderId="2" xfId="0" applyNumberFormat="1" applyFont="1" applyFill="1" applyBorder="1" applyAlignment="1">
      <alignment horizontal="center" vertical="center"/>
    </xf>
    <xf numFmtId="4" fontId="6" fillId="5" borderId="2" xfId="0" applyNumberFormat="1" applyFont="1" applyFill="1" applyBorder="1" applyAlignment="1">
      <alignment horizontal="right" vertical="center" indent="1"/>
    </xf>
    <xf numFmtId="166" fontId="6" fillId="5" borderId="16" xfId="0" applyNumberFormat="1" applyFont="1" applyFill="1" applyBorder="1" applyAlignment="1">
      <alignment horizontal="center" vertical="center"/>
    </xf>
    <xf numFmtId="4" fontId="6" fillId="5" borderId="16" xfId="0" applyNumberFormat="1" applyFont="1" applyFill="1" applyBorder="1" applyAlignment="1">
      <alignment horizontal="right" vertical="center" indent="1"/>
    </xf>
    <xf numFmtId="0" fontId="5" fillId="5" borderId="6" xfId="0" applyFont="1" applyFill="1" applyBorder="1"/>
    <xf numFmtId="4" fontId="6" fillId="0" borderId="32" xfId="0" applyNumberFormat="1" applyFont="1" applyFill="1" applyBorder="1" applyAlignment="1">
      <alignment horizontal="center" vertical="center"/>
    </xf>
    <xf numFmtId="4" fontId="6" fillId="0" borderId="31" xfId="0" applyNumberFormat="1" applyFont="1" applyFill="1" applyBorder="1" applyAlignment="1">
      <alignment horizontal="right" vertical="center" indent="1"/>
    </xf>
    <xf numFmtId="10" fontId="5" fillId="0" borderId="31" xfId="0" applyNumberFormat="1" applyFont="1" applyFill="1" applyBorder="1" applyAlignment="1">
      <alignment horizontal="center" vertical="center"/>
    </xf>
    <xf numFmtId="164" fontId="5" fillId="0" borderId="32" xfId="2" applyFont="1" applyFill="1" applyBorder="1" applyAlignment="1">
      <alignment horizontal="center" vertical="center"/>
    </xf>
    <xf numFmtId="10" fontId="5" fillId="0" borderId="19" xfId="0" applyNumberFormat="1" applyFont="1" applyFill="1" applyBorder="1" applyAlignment="1">
      <alignment horizontal="center" vertical="center"/>
    </xf>
    <xf numFmtId="164" fontId="5" fillId="0" borderId="20" xfId="2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 wrapText="1"/>
    </xf>
    <xf numFmtId="0" fontId="20" fillId="5" borderId="33" xfId="0" applyFont="1" applyFill="1" applyBorder="1" applyAlignment="1">
      <alignment horizontal="left" vertical="center" wrapText="1"/>
    </xf>
    <xf numFmtId="0" fontId="20" fillId="0" borderId="7" xfId="0" applyNumberFormat="1" applyFont="1" applyFill="1" applyBorder="1" applyAlignment="1">
      <alignment horizontal="left" vertical="center" wrapText="1"/>
    </xf>
    <xf numFmtId="0" fontId="20" fillId="5" borderId="24" xfId="0" applyFont="1" applyFill="1" applyBorder="1" applyAlignment="1">
      <alignment horizontal="left" vertical="center" wrapText="1"/>
    </xf>
    <xf numFmtId="0" fontId="20" fillId="5" borderId="24" xfId="0" applyFont="1" applyFill="1" applyBorder="1" applyAlignment="1">
      <alignment vertical="center" wrapText="1"/>
    </xf>
    <xf numFmtId="165" fontId="5" fillId="0" borderId="31" xfId="2" applyNumberFormat="1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 wrapText="1"/>
    </xf>
    <xf numFmtId="10" fontId="5" fillId="0" borderId="35" xfId="0" applyNumberFormat="1" applyFont="1" applyFill="1" applyBorder="1" applyAlignment="1">
      <alignment horizontal="center" vertical="center"/>
    </xf>
    <xf numFmtId="166" fontId="9" fillId="4" borderId="2" xfId="0" applyNumberFormat="1" applyFont="1" applyFill="1" applyBorder="1" applyAlignment="1">
      <alignment horizontal="center" vertical="center"/>
    </xf>
    <xf numFmtId="166" fontId="6" fillId="0" borderId="2" xfId="0" applyNumberFormat="1" applyFont="1" applyBorder="1" applyAlignment="1">
      <alignment vertical="center"/>
    </xf>
    <xf numFmtId="166" fontId="9" fillId="4" borderId="15" xfId="0" applyNumberFormat="1" applyFont="1" applyFill="1" applyBorder="1" applyAlignment="1">
      <alignment vertical="center"/>
    </xf>
    <xf numFmtId="4" fontId="6" fillId="5" borderId="19" xfId="0" applyNumberFormat="1" applyFont="1" applyFill="1" applyBorder="1" applyAlignment="1">
      <alignment horizontal="right" vertical="center" indent="1"/>
    </xf>
    <xf numFmtId="0" fontId="9" fillId="2" borderId="37" xfId="0" applyFont="1" applyFill="1" applyBorder="1" applyAlignment="1">
      <alignment horizontal="center" vertical="center" wrapText="1"/>
    </xf>
    <xf numFmtId="166" fontId="6" fillId="0" borderId="38" xfId="0" applyNumberFormat="1" applyFont="1" applyBorder="1" applyAlignment="1">
      <alignment horizontal="right" vertical="center"/>
    </xf>
    <xf numFmtId="4" fontId="6" fillId="0" borderId="31" xfId="0" applyNumberFormat="1" applyFont="1" applyFill="1" applyBorder="1" applyAlignment="1">
      <alignment horizontal="center" vertical="center"/>
    </xf>
    <xf numFmtId="166" fontId="6" fillId="5" borderId="36" xfId="0" applyNumberFormat="1" applyFont="1" applyFill="1" applyBorder="1" applyAlignment="1">
      <alignment horizontal="center" vertical="center"/>
    </xf>
    <xf numFmtId="4" fontId="6" fillId="5" borderId="11" xfId="0" applyNumberFormat="1" applyFont="1" applyFill="1" applyBorder="1" applyAlignment="1">
      <alignment horizontal="center" vertical="center"/>
    </xf>
    <xf numFmtId="4" fontId="6" fillId="5" borderId="31" xfId="0" applyNumberFormat="1" applyFont="1" applyFill="1" applyBorder="1" applyAlignment="1">
      <alignment horizontal="right" vertical="center" indent="1"/>
    </xf>
    <xf numFmtId="166" fontId="6" fillId="5" borderId="15" xfId="0" applyNumberFormat="1" applyFont="1" applyFill="1" applyBorder="1" applyAlignment="1">
      <alignment horizontal="center" vertical="center"/>
    </xf>
    <xf numFmtId="4" fontId="9" fillId="4" borderId="16" xfId="0" applyNumberFormat="1" applyFont="1" applyFill="1" applyBorder="1" applyAlignment="1">
      <alignment horizontal="center" vertical="center"/>
    </xf>
    <xf numFmtId="9" fontId="5" fillId="0" borderId="39" xfId="3" applyFont="1" applyFill="1" applyBorder="1" applyAlignment="1">
      <alignment horizontal="center" vertical="center"/>
    </xf>
    <xf numFmtId="9" fontId="5" fillId="0" borderId="40" xfId="3" applyFont="1" applyFill="1" applyBorder="1" applyAlignment="1">
      <alignment horizontal="center" vertical="center"/>
    </xf>
    <xf numFmtId="9" fontId="5" fillId="0" borderId="41" xfId="3" applyFont="1" applyFill="1" applyBorder="1" applyAlignment="1">
      <alignment horizontal="center" vertical="center"/>
    </xf>
    <xf numFmtId="9" fontId="5" fillId="0" borderId="42" xfId="3" applyFont="1" applyFill="1" applyBorder="1" applyAlignment="1">
      <alignment horizontal="center" vertical="center"/>
    </xf>
    <xf numFmtId="9" fontId="5" fillId="0" borderId="43" xfId="3" applyFont="1" applyFill="1" applyBorder="1" applyAlignment="1">
      <alignment horizontal="center" vertical="center"/>
    </xf>
    <xf numFmtId="165" fontId="5" fillId="0" borderId="44" xfId="2" applyNumberFormat="1" applyFont="1" applyFill="1" applyBorder="1" applyAlignment="1">
      <alignment horizontal="center" vertical="center"/>
    </xf>
    <xf numFmtId="165" fontId="5" fillId="0" borderId="45" xfId="2" applyNumberFormat="1" applyFont="1" applyFill="1" applyBorder="1" applyAlignment="1">
      <alignment horizontal="center" vertical="center"/>
    </xf>
    <xf numFmtId="0" fontId="1" fillId="0" borderId="46" xfId="0" applyFont="1" applyFill="1" applyBorder="1"/>
    <xf numFmtId="0" fontId="1" fillId="0" borderId="47" xfId="0" applyFont="1" applyFill="1" applyBorder="1"/>
    <xf numFmtId="0" fontId="1" fillId="0" borderId="48" xfId="0" applyFont="1" applyFill="1" applyBorder="1"/>
    <xf numFmtId="0" fontId="1" fillId="0" borderId="45" xfId="0" applyFont="1" applyFill="1" applyBorder="1"/>
    <xf numFmtId="165" fontId="5" fillId="0" borderId="48" xfId="2" applyNumberFormat="1" applyFont="1" applyFill="1" applyBorder="1" applyAlignment="1">
      <alignment horizontal="center" vertical="center"/>
    </xf>
    <xf numFmtId="4" fontId="6" fillId="5" borderId="37" xfId="0" applyNumberFormat="1" applyFont="1" applyFill="1" applyBorder="1" applyAlignment="1">
      <alignment horizontal="right" vertical="center" indent="1"/>
    </xf>
    <xf numFmtId="166" fontId="6" fillId="5" borderId="41" xfId="0" applyNumberFormat="1" applyFont="1" applyFill="1" applyBorder="1" applyAlignment="1">
      <alignment horizontal="right" vertical="center" indent="1"/>
    </xf>
    <xf numFmtId="4" fontId="6" fillId="5" borderId="14" xfId="0" applyNumberFormat="1" applyFont="1" applyFill="1" applyBorder="1" applyAlignment="1">
      <alignment horizontal="right" vertical="center" indent="1"/>
    </xf>
    <xf numFmtId="166" fontId="6" fillId="0" borderId="41" xfId="0" applyNumberFormat="1" applyFont="1" applyFill="1" applyBorder="1" applyAlignment="1">
      <alignment horizontal="right" vertical="center" indent="1"/>
    </xf>
    <xf numFmtId="4" fontId="6" fillId="0" borderId="14" xfId="0" applyNumberFormat="1" applyFont="1" applyFill="1" applyBorder="1" applyAlignment="1">
      <alignment horizontal="right" vertical="center" indent="1"/>
    </xf>
    <xf numFmtId="166" fontId="6" fillId="0" borderId="40" xfId="0" applyNumberFormat="1" applyFont="1" applyFill="1" applyBorder="1" applyAlignment="1">
      <alignment horizontal="right" vertical="center" indent="1"/>
    </xf>
    <xf numFmtId="4" fontId="6" fillId="0" borderId="32" xfId="0" applyNumberFormat="1" applyFont="1" applyFill="1" applyBorder="1" applyAlignment="1">
      <alignment horizontal="right" vertical="center" indent="1"/>
    </xf>
    <xf numFmtId="0" fontId="1" fillId="0" borderId="44" xfId="0" applyFont="1" applyFill="1" applyBorder="1"/>
    <xf numFmtId="166" fontId="6" fillId="5" borderId="11" xfId="0" applyNumberFormat="1" applyFont="1" applyFill="1" applyBorder="1" applyAlignment="1">
      <alignment horizontal="right" vertical="center" indent="1"/>
    </xf>
    <xf numFmtId="4" fontId="6" fillId="5" borderId="13" xfId="0" applyNumberFormat="1" applyFont="1" applyFill="1" applyBorder="1" applyAlignment="1">
      <alignment horizontal="right" vertical="center" indent="1"/>
    </xf>
    <xf numFmtId="166" fontId="6" fillId="5" borderId="7" xfId="0" applyNumberFormat="1" applyFont="1" applyFill="1" applyBorder="1" applyAlignment="1">
      <alignment horizontal="right" vertical="center" indent="1"/>
    </xf>
    <xf numFmtId="166" fontId="6" fillId="5" borderId="14" xfId="0" applyNumberFormat="1" applyFont="1" applyFill="1" applyBorder="1" applyAlignment="1">
      <alignment horizontal="right" vertical="center" indent="1"/>
    </xf>
    <xf numFmtId="4" fontId="6" fillId="5" borderId="17" xfId="0" applyNumberFormat="1" applyFont="1" applyFill="1" applyBorder="1" applyAlignment="1">
      <alignment horizontal="right" vertical="center" indent="1"/>
    </xf>
    <xf numFmtId="166" fontId="6" fillId="5" borderId="33" xfId="0" applyNumberFormat="1" applyFont="1" applyFill="1" applyBorder="1" applyAlignment="1">
      <alignment horizontal="right" vertical="center" indent="1"/>
    </xf>
    <xf numFmtId="166" fontId="6" fillId="5" borderId="15" xfId="0" applyNumberFormat="1" applyFont="1" applyFill="1" applyBorder="1" applyAlignment="1">
      <alignment horizontal="right" vertical="center" indent="1"/>
    </xf>
    <xf numFmtId="4" fontId="6" fillId="0" borderId="24" xfId="0" applyNumberFormat="1" applyFont="1" applyFill="1" applyBorder="1" applyAlignment="1">
      <alignment horizontal="right" vertical="center" indent="1"/>
    </xf>
    <xf numFmtId="166" fontId="6" fillId="5" borderId="30" xfId="0" applyNumberFormat="1" applyFont="1" applyFill="1" applyBorder="1" applyAlignment="1">
      <alignment horizontal="right" vertical="center" indent="1"/>
    </xf>
    <xf numFmtId="4" fontId="6" fillId="0" borderId="45" xfId="0" applyNumberFormat="1" applyFont="1" applyFill="1" applyBorder="1" applyAlignment="1">
      <alignment horizontal="right" vertical="center" indent="1"/>
    </xf>
    <xf numFmtId="0" fontId="9" fillId="0" borderId="3" xfId="0" applyNumberFormat="1" applyFont="1" applyFill="1" applyBorder="1" applyAlignment="1">
      <alignment horizontal="right" vertical="center" wrapText="1"/>
    </xf>
    <xf numFmtId="0" fontId="20" fillId="5" borderId="11" xfId="0" applyFont="1" applyFill="1" applyBorder="1" applyAlignment="1">
      <alignment horizontal="left" vertical="center" wrapText="1"/>
    </xf>
    <xf numFmtId="0" fontId="20" fillId="5" borderId="18" xfId="0" applyFont="1" applyFill="1" applyBorder="1" applyAlignment="1">
      <alignment horizontal="left" vertical="center" wrapText="1"/>
    </xf>
    <xf numFmtId="166" fontId="6" fillId="0" borderId="12" xfId="0" applyNumberFormat="1" applyFont="1" applyFill="1" applyBorder="1" applyAlignment="1">
      <alignment horizontal="center" vertical="center" wrapText="1"/>
    </xf>
    <xf numFmtId="4" fontId="6" fillId="0" borderId="12" xfId="0" applyNumberFormat="1" applyFont="1" applyFill="1" applyBorder="1" applyAlignment="1">
      <alignment horizontal="center" vertical="center" wrapText="1"/>
    </xf>
    <xf numFmtId="4" fontId="6" fillId="5" borderId="12" xfId="0" applyNumberFormat="1" applyFont="1" applyFill="1" applyBorder="1" applyAlignment="1">
      <alignment horizontal="center" vertical="center" wrapText="1"/>
    </xf>
    <xf numFmtId="4" fontId="6" fillId="5" borderId="12" xfId="0" applyNumberFormat="1" applyFont="1" applyFill="1" applyBorder="1" applyAlignment="1">
      <alignment horizontal="right" vertical="center" wrapText="1"/>
    </xf>
    <xf numFmtId="165" fontId="5" fillId="0" borderId="12" xfId="2" applyNumberFormat="1" applyFont="1" applyFill="1" applyBorder="1" applyAlignment="1">
      <alignment horizontal="center" vertical="center" wrapText="1"/>
    </xf>
    <xf numFmtId="10" fontId="5" fillId="0" borderId="12" xfId="0" applyNumberFormat="1" applyFont="1" applyFill="1" applyBorder="1" applyAlignment="1">
      <alignment horizontal="center" vertical="center" wrapText="1"/>
    </xf>
    <xf numFmtId="166" fontId="6" fillId="0" borderId="2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166" fontId="6" fillId="5" borderId="2" xfId="0" applyNumberFormat="1" applyFont="1" applyFill="1" applyBorder="1" applyAlignment="1">
      <alignment horizontal="center" vertical="center" wrapText="1"/>
    </xf>
    <xf numFmtId="4" fontId="6" fillId="5" borderId="2" xfId="0" applyNumberFormat="1" applyFont="1" applyFill="1" applyBorder="1" applyAlignment="1">
      <alignment horizontal="right" vertical="center" wrapText="1"/>
    </xf>
    <xf numFmtId="165" fontId="5" fillId="0" borderId="2" xfId="2" applyNumberFormat="1" applyFont="1" applyFill="1" applyBorder="1" applyAlignment="1">
      <alignment horizontal="center" vertical="center" wrapText="1"/>
    </xf>
    <xf numFmtId="10" fontId="5" fillId="0" borderId="2" xfId="0" applyNumberFormat="1" applyFont="1" applyFill="1" applyBorder="1" applyAlignment="1">
      <alignment horizontal="center" vertical="center" wrapText="1"/>
    </xf>
    <xf numFmtId="166" fontId="9" fillId="4" borderId="2" xfId="0" applyNumberFormat="1" applyFont="1" applyFill="1" applyBorder="1" applyAlignment="1">
      <alignment horizontal="center" vertical="center" wrapText="1"/>
    </xf>
    <xf numFmtId="4" fontId="9" fillId="4" borderId="2" xfId="0" applyNumberFormat="1" applyFont="1" applyFill="1" applyBorder="1" applyAlignment="1">
      <alignment horizontal="right" vertical="center" wrapText="1"/>
    </xf>
    <xf numFmtId="166" fontId="6" fillId="0" borderId="19" xfId="0" applyNumberFormat="1" applyFont="1" applyFill="1" applyBorder="1" applyAlignment="1">
      <alignment horizontal="center" vertical="center" wrapText="1"/>
    </xf>
    <xf numFmtId="166" fontId="6" fillId="5" borderId="19" xfId="0" applyNumberFormat="1" applyFont="1" applyFill="1" applyBorder="1" applyAlignment="1">
      <alignment horizontal="center" vertical="center" wrapText="1"/>
    </xf>
    <xf numFmtId="4" fontId="6" fillId="5" borderId="19" xfId="0" applyNumberFormat="1" applyFont="1" applyFill="1" applyBorder="1" applyAlignment="1">
      <alignment horizontal="right" vertical="center" wrapText="1"/>
    </xf>
    <xf numFmtId="165" fontId="5" fillId="0" borderId="19" xfId="2" applyNumberFormat="1" applyFont="1" applyFill="1" applyBorder="1" applyAlignment="1">
      <alignment horizontal="center" vertical="center" wrapText="1"/>
    </xf>
    <xf numFmtId="10" fontId="5" fillId="0" borderId="19" xfId="0" applyNumberFormat="1" applyFont="1" applyFill="1" applyBorder="1" applyAlignment="1">
      <alignment horizontal="center" vertical="center" wrapText="1"/>
    </xf>
    <xf numFmtId="4" fontId="6" fillId="0" borderId="12" xfId="0" applyNumberFormat="1" applyFont="1" applyFill="1" applyBorder="1" applyAlignment="1">
      <alignment horizontal="right" vertical="center" wrapText="1"/>
    </xf>
    <xf numFmtId="4" fontId="6" fillId="0" borderId="2" xfId="0" applyNumberFormat="1" applyFont="1" applyFill="1" applyBorder="1" applyAlignment="1">
      <alignment horizontal="right" vertical="center" wrapText="1"/>
    </xf>
    <xf numFmtId="166" fontId="6" fillId="0" borderId="16" xfId="0" applyNumberFormat="1" applyFont="1" applyFill="1" applyBorder="1" applyAlignment="1">
      <alignment horizontal="center" vertical="center" wrapText="1"/>
    </xf>
    <xf numFmtId="10" fontId="5" fillId="0" borderId="16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right" vertical="center" indent="1"/>
    </xf>
    <xf numFmtId="166" fontId="9" fillId="0" borderId="43" xfId="0" applyNumberFormat="1" applyFont="1" applyFill="1" applyBorder="1" applyAlignment="1">
      <alignment horizontal="right" vertical="center" indent="1"/>
    </xf>
    <xf numFmtId="4" fontId="9" fillId="0" borderId="16" xfId="0" applyNumberFormat="1" applyFont="1" applyFill="1" applyBorder="1" applyAlignment="1">
      <alignment horizontal="right" vertical="center" indent="1"/>
    </xf>
    <xf numFmtId="4" fontId="9" fillId="0" borderId="17" xfId="0" applyNumberFormat="1" applyFont="1" applyFill="1" applyBorder="1" applyAlignment="1">
      <alignment horizontal="right" vertical="center" indent="1"/>
    </xf>
    <xf numFmtId="166" fontId="6" fillId="0" borderId="43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right" vertical="center" indent="1"/>
    </xf>
    <xf numFmtId="166" fontId="9" fillId="5" borderId="49" xfId="0" applyNumberFormat="1" applyFont="1" applyFill="1" applyBorder="1" applyAlignment="1">
      <alignment horizontal="right" vertical="center" indent="1"/>
    </xf>
    <xf numFmtId="4" fontId="9" fillId="0" borderId="12" xfId="0" applyNumberFormat="1" applyFont="1" applyFill="1" applyBorder="1" applyAlignment="1">
      <alignment horizontal="right" vertical="center" indent="1"/>
    </xf>
    <xf numFmtId="4" fontId="9" fillId="5" borderId="37" xfId="0" applyNumberFormat="1" applyFont="1" applyFill="1" applyBorder="1" applyAlignment="1">
      <alignment horizontal="right" vertical="center" indent="1"/>
    </xf>
    <xf numFmtId="166" fontId="9" fillId="0" borderId="49" xfId="0" applyNumberFormat="1" applyFont="1" applyFill="1" applyBorder="1" applyAlignment="1">
      <alignment horizontal="right" vertical="center" indent="1"/>
    </xf>
    <xf numFmtId="4" fontId="9" fillId="5" borderId="12" xfId="0" applyNumberFormat="1" applyFont="1" applyFill="1" applyBorder="1" applyAlignment="1">
      <alignment horizontal="right" vertical="center" indent="1"/>
    </xf>
    <xf numFmtId="4" fontId="9" fillId="0" borderId="37" xfId="0" applyNumberFormat="1" applyFont="1" applyFill="1" applyBorder="1" applyAlignment="1">
      <alignment horizontal="right" vertical="center" indent="1"/>
    </xf>
    <xf numFmtId="166" fontId="6" fillId="0" borderId="7" xfId="0" applyNumberFormat="1" applyFont="1" applyFill="1" applyBorder="1" applyAlignment="1">
      <alignment horizontal="right" vertical="center" indent="1"/>
    </xf>
    <xf numFmtId="166" fontId="6" fillId="0" borderId="14" xfId="0" applyNumberFormat="1" applyFont="1" applyFill="1" applyBorder="1" applyAlignment="1">
      <alignment horizontal="right" vertical="center" indent="1"/>
    </xf>
    <xf numFmtId="166" fontId="9" fillId="0" borderId="40" xfId="0" applyNumberFormat="1" applyFont="1" applyFill="1" applyBorder="1" applyAlignment="1">
      <alignment horizontal="right" vertical="center" indent="1"/>
    </xf>
    <xf numFmtId="4" fontId="9" fillId="0" borderId="32" xfId="0" applyNumberFormat="1" applyFont="1" applyFill="1" applyBorder="1" applyAlignment="1">
      <alignment horizontal="right" vertical="center" indent="1"/>
    </xf>
    <xf numFmtId="166" fontId="9" fillId="5" borderId="7" xfId="0" applyNumberFormat="1" applyFont="1" applyFill="1" applyBorder="1" applyAlignment="1">
      <alignment horizontal="right" vertical="center" indent="1"/>
    </xf>
    <xf numFmtId="166" fontId="9" fillId="5" borderId="14" xfId="0" applyNumberFormat="1" applyFont="1" applyFill="1" applyBorder="1" applyAlignment="1">
      <alignment horizontal="right" vertical="center" indent="1"/>
    </xf>
    <xf numFmtId="166" fontId="9" fillId="5" borderId="15" xfId="0" applyNumberFormat="1" applyFont="1" applyFill="1" applyBorder="1" applyAlignment="1">
      <alignment horizontal="right" vertical="center" indent="1"/>
    </xf>
    <xf numFmtId="4" fontId="9" fillId="0" borderId="19" xfId="0" applyNumberFormat="1" applyFont="1" applyFill="1" applyBorder="1" applyAlignment="1">
      <alignment horizontal="right" vertical="center" indent="1"/>
    </xf>
    <xf numFmtId="4" fontId="9" fillId="5" borderId="14" xfId="0" applyNumberFormat="1" applyFont="1" applyFill="1" applyBorder="1" applyAlignment="1">
      <alignment horizontal="right" vertical="center" indent="1"/>
    </xf>
    <xf numFmtId="0" fontId="21" fillId="4" borderId="7" xfId="0" applyNumberFormat="1" applyFont="1" applyFill="1" applyBorder="1" applyAlignment="1">
      <alignment horizontal="left" vertical="center" wrapText="1"/>
    </xf>
    <xf numFmtId="0" fontId="21" fillId="4" borderId="15" xfId="0" applyFont="1" applyFill="1" applyBorder="1" applyAlignment="1">
      <alignment vertical="center" wrapText="1"/>
    </xf>
    <xf numFmtId="0" fontId="9" fillId="2" borderId="52" xfId="0" applyFont="1" applyFill="1" applyBorder="1" applyAlignment="1">
      <alignment horizontal="center" vertical="center" wrapText="1"/>
    </xf>
    <xf numFmtId="4" fontId="6" fillId="0" borderId="53" xfId="0" applyNumberFormat="1" applyFont="1" applyFill="1" applyBorder="1" applyAlignment="1">
      <alignment horizontal="center" vertical="center" wrapText="1"/>
    </xf>
    <xf numFmtId="4" fontId="6" fillId="0" borderId="36" xfId="0" applyNumberFormat="1" applyFont="1" applyFill="1" applyBorder="1" applyAlignment="1">
      <alignment horizontal="center" vertical="center" wrapText="1"/>
    </xf>
    <xf numFmtId="4" fontId="6" fillId="0" borderId="54" xfId="0" applyNumberFormat="1" applyFont="1" applyFill="1" applyBorder="1" applyAlignment="1">
      <alignment horizontal="center" vertical="center" wrapText="1"/>
    </xf>
    <xf numFmtId="0" fontId="9" fillId="2" borderId="56" xfId="0" applyFont="1" applyFill="1" applyBorder="1" applyAlignment="1">
      <alignment horizontal="center" vertical="center" wrapText="1"/>
    </xf>
    <xf numFmtId="4" fontId="6" fillId="0" borderId="57" xfId="0" applyNumberFormat="1" applyFont="1" applyFill="1" applyBorder="1" applyAlignment="1">
      <alignment horizontal="center" vertical="center" wrapText="1"/>
    </xf>
    <xf numFmtId="4" fontId="6" fillId="0" borderId="58" xfId="0" applyNumberFormat="1" applyFont="1" applyFill="1" applyBorder="1" applyAlignment="1">
      <alignment horizontal="center" vertical="center" wrapText="1"/>
    </xf>
    <xf numFmtId="4" fontId="6" fillId="0" borderId="59" xfId="0" applyNumberFormat="1" applyFont="1" applyFill="1" applyBorder="1" applyAlignment="1">
      <alignment horizontal="center" vertical="center" wrapText="1"/>
    </xf>
    <xf numFmtId="166" fontId="6" fillId="5" borderId="11" xfId="0" applyNumberFormat="1" applyFont="1" applyFill="1" applyBorder="1" applyAlignment="1">
      <alignment horizontal="center" vertical="center" wrapText="1"/>
    </xf>
    <xf numFmtId="164" fontId="5" fillId="0" borderId="13" xfId="2" applyFont="1" applyFill="1" applyBorder="1" applyAlignment="1">
      <alignment horizontal="center" vertical="center" wrapText="1"/>
    </xf>
    <xf numFmtId="166" fontId="6" fillId="5" borderId="7" xfId="0" applyNumberFormat="1" applyFont="1" applyFill="1" applyBorder="1" applyAlignment="1">
      <alignment horizontal="center" vertical="center" wrapText="1"/>
    </xf>
    <xf numFmtId="164" fontId="5" fillId="0" borderId="14" xfId="2" applyFont="1" applyFill="1" applyBorder="1" applyAlignment="1">
      <alignment horizontal="center" vertical="center" wrapText="1"/>
    </xf>
    <xf numFmtId="166" fontId="9" fillId="4" borderId="7" xfId="0" applyNumberFormat="1" applyFont="1" applyFill="1" applyBorder="1" applyAlignment="1">
      <alignment horizontal="center" vertical="center" wrapText="1"/>
    </xf>
    <xf numFmtId="166" fontId="6" fillId="5" borderId="18" xfId="0" applyNumberFormat="1" applyFont="1" applyFill="1" applyBorder="1" applyAlignment="1">
      <alignment horizontal="center" vertical="center" wrapText="1"/>
    </xf>
    <xf numFmtId="164" fontId="5" fillId="0" borderId="20" xfId="2" applyFont="1" applyFill="1" applyBorder="1" applyAlignment="1">
      <alignment horizontal="center" vertical="center" wrapText="1"/>
    </xf>
    <xf numFmtId="166" fontId="6" fillId="0" borderId="11" xfId="0" applyNumberFormat="1" applyFont="1" applyBorder="1" applyAlignment="1">
      <alignment horizontal="right" vertical="center" wrapText="1"/>
    </xf>
    <xf numFmtId="166" fontId="6" fillId="0" borderId="7" xfId="0" applyNumberFormat="1" applyFont="1" applyBorder="1" applyAlignment="1">
      <alignment vertical="center" wrapText="1"/>
    </xf>
    <xf numFmtId="10" fontId="5" fillId="0" borderId="34" xfId="0" applyNumberFormat="1" applyFont="1" applyFill="1" applyBorder="1" applyAlignment="1">
      <alignment horizontal="center" vertical="center" wrapText="1"/>
    </xf>
    <xf numFmtId="0" fontId="3" fillId="0" borderId="60" xfId="0" applyFont="1" applyFill="1" applyBorder="1"/>
    <xf numFmtId="166" fontId="17" fillId="0" borderId="51" xfId="0" applyNumberFormat="1" applyFont="1" applyFill="1" applyBorder="1" applyAlignment="1">
      <alignment horizontal="center" vertical="center"/>
    </xf>
    <xf numFmtId="0" fontId="16" fillId="0" borderId="61" xfId="0" applyNumberFormat="1" applyFont="1" applyFill="1" applyBorder="1" applyAlignment="1">
      <alignment horizontal="left" vertical="top" wrapText="1"/>
    </xf>
    <xf numFmtId="166" fontId="9" fillId="4" borderId="18" xfId="0" applyNumberFormat="1" applyFont="1" applyFill="1" applyBorder="1" applyAlignment="1">
      <alignment vertical="center" wrapText="1"/>
    </xf>
    <xf numFmtId="4" fontId="9" fillId="4" borderId="19" xfId="0" applyNumberFormat="1" applyFont="1" applyFill="1" applyBorder="1" applyAlignment="1">
      <alignment horizontal="center" vertical="center" wrapText="1"/>
    </xf>
    <xf numFmtId="4" fontId="9" fillId="4" borderId="19" xfId="0" applyNumberFormat="1" applyFont="1" applyFill="1" applyBorder="1" applyAlignment="1">
      <alignment horizontal="right" vertical="center" wrapText="1"/>
    </xf>
    <xf numFmtId="0" fontId="3" fillId="0" borderId="49" xfId="0" applyFont="1" applyFill="1" applyBorder="1"/>
    <xf numFmtId="0" fontId="3" fillId="0" borderId="62" xfId="0" applyFont="1" applyFill="1" applyBorder="1"/>
    <xf numFmtId="164" fontId="5" fillId="0" borderId="53" xfId="2" applyFont="1" applyFill="1" applyBorder="1" applyAlignment="1">
      <alignment horizontal="center" vertical="center" wrapText="1"/>
    </xf>
    <xf numFmtId="164" fontId="5" fillId="0" borderId="36" xfId="2" applyFont="1" applyFill="1" applyBorder="1" applyAlignment="1">
      <alignment horizontal="center" vertical="center" wrapText="1"/>
    </xf>
    <xf numFmtId="164" fontId="5" fillId="0" borderId="55" xfId="2" applyFont="1" applyFill="1" applyBorder="1" applyAlignment="1">
      <alignment horizontal="center" vertical="center" wrapText="1"/>
    </xf>
    <xf numFmtId="4" fontId="6" fillId="0" borderId="26" xfId="0" applyNumberFormat="1" applyFont="1" applyFill="1" applyBorder="1" applyAlignment="1">
      <alignment horizontal="center" vertical="center" wrapText="1"/>
    </xf>
    <xf numFmtId="4" fontId="6" fillId="0" borderId="27" xfId="0" applyNumberFormat="1" applyFont="1" applyFill="1" applyBorder="1" applyAlignment="1">
      <alignment horizontal="center" vertical="center" wrapText="1"/>
    </xf>
    <xf numFmtId="4" fontId="6" fillId="0" borderId="28" xfId="0" applyNumberFormat="1" applyFont="1" applyFill="1" applyBorder="1" applyAlignment="1">
      <alignment horizontal="center" vertical="center" wrapText="1"/>
    </xf>
    <xf numFmtId="0" fontId="18" fillId="5" borderId="0" xfId="0" applyFont="1" applyFill="1" applyAlignment="1">
      <alignment horizontal="center"/>
    </xf>
    <xf numFmtId="0" fontId="19" fillId="0" borderId="0" xfId="0" applyFont="1" applyBorder="1" applyAlignment="1">
      <alignment horizontal="left" vertical="top" wrapText="1"/>
    </xf>
    <xf numFmtId="0" fontId="9" fillId="3" borderId="49" xfId="0" applyFont="1" applyFill="1" applyBorder="1" applyAlignment="1">
      <alignment horizontal="center" vertical="center" wrapText="1"/>
    </xf>
    <xf numFmtId="0" fontId="9" fillId="3" borderId="50" xfId="0" applyFont="1" applyFill="1" applyBorder="1" applyAlignment="1">
      <alignment horizontal="center" vertical="center" wrapText="1"/>
    </xf>
    <xf numFmtId="0" fontId="9" fillId="3" borderId="5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165" fontId="22" fillId="0" borderId="4" xfId="2" applyNumberFormat="1" applyFont="1" applyFill="1" applyBorder="1" applyAlignment="1">
      <alignment horizontal="left" vertical="center"/>
    </xf>
    <xf numFmtId="165" fontId="22" fillId="0" borderId="22" xfId="2" applyNumberFormat="1" applyFont="1" applyFill="1" applyBorder="1" applyAlignment="1">
      <alignment horizontal="left" vertical="center"/>
    </xf>
    <xf numFmtId="165" fontId="22" fillId="0" borderId="23" xfId="2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9" fontId="22" fillId="0" borderId="4" xfId="3" applyFont="1" applyFill="1" applyBorder="1" applyAlignment="1">
      <alignment horizontal="left" vertical="center"/>
    </xf>
    <xf numFmtId="9" fontId="22" fillId="0" borderId="22" xfId="3" applyFont="1" applyFill="1" applyBorder="1" applyAlignment="1">
      <alignment horizontal="left" vertical="center"/>
    </xf>
    <xf numFmtId="9" fontId="22" fillId="0" borderId="23" xfId="3" applyFont="1" applyFill="1" applyBorder="1" applyAlignment="1">
      <alignment horizontal="left" vertical="center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5"/>
  <sheetViews>
    <sheetView tabSelected="1" topLeftCell="A13" zoomScale="85" zoomScaleNormal="85" workbookViewId="0">
      <selection activeCell="A24" sqref="A1:K25"/>
    </sheetView>
  </sheetViews>
  <sheetFormatPr baseColWidth="10" defaultRowHeight="12.75" x14ac:dyDescent="0.2"/>
  <cols>
    <col min="1" max="1" width="32.85546875" customWidth="1"/>
    <col min="2" max="2" width="43.42578125" customWidth="1"/>
    <col min="3" max="3" width="26.7109375" customWidth="1"/>
    <col min="4" max="4" width="15.7109375" customWidth="1"/>
    <col min="5" max="5" width="16.7109375" customWidth="1"/>
    <col min="6" max="7" width="14.7109375" customWidth="1"/>
    <col min="8" max="11" width="15.7109375" customWidth="1"/>
  </cols>
  <sheetData>
    <row r="1" spans="1:11" ht="48" customHeight="1" x14ac:dyDescent="0.2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1" ht="18" x14ac:dyDescent="0.25">
      <c r="A2" s="189" t="str">
        <f>valoración!A3</f>
        <v>PROPUESTA DE ADJUDICACIÓN DEL EXPEDIENTE S-00927-2024</v>
      </c>
      <c r="B2" s="189"/>
      <c r="C2" s="189"/>
      <c r="D2" s="189"/>
      <c r="E2" s="189"/>
      <c r="F2" s="189"/>
      <c r="G2" s="189"/>
      <c r="H2" s="189"/>
      <c r="I2" s="189"/>
      <c r="J2" s="189"/>
      <c r="K2" s="44"/>
    </row>
    <row r="3" spans="1:11" ht="18" x14ac:dyDescent="0.25">
      <c r="A3" s="189" t="str">
        <f>valoración!A4</f>
        <v>"Formación en competencias digitales y habilidades personales"</v>
      </c>
      <c r="B3" s="189"/>
      <c r="C3" s="189"/>
      <c r="D3" s="189"/>
      <c r="E3" s="189"/>
      <c r="F3" s="189"/>
      <c r="G3" s="189"/>
      <c r="H3" s="189"/>
      <c r="I3" s="189"/>
      <c r="J3" s="189"/>
      <c r="K3" s="44"/>
    </row>
    <row r="4" spans="1:11" ht="18" x14ac:dyDescent="0.25">
      <c r="A4" s="189" t="str">
        <f>valoración!A5</f>
        <v>RESUMEN PUNTUACIÓN TÉCNICA Y ECONÓMICA</v>
      </c>
      <c r="B4" s="189"/>
      <c r="C4" s="189"/>
      <c r="D4" s="189"/>
      <c r="E4" s="189"/>
      <c r="F4" s="189"/>
      <c r="G4" s="189"/>
      <c r="H4" s="189"/>
      <c r="I4" s="189"/>
      <c r="J4" s="189"/>
      <c r="K4" s="44"/>
    </row>
    <row r="5" spans="1:11" x14ac:dyDescent="0.2">
      <c r="A5" s="44"/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3.5" thickBot="1" x14ac:dyDescent="0.25">
      <c r="A6" s="44"/>
      <c r="B6" s="44"/>
      <c r="C6" s="44"/>
      <c r="D6" s="44"/>
      <c r="E6" s="44"/>
      <c r="F6" s="44"/>
      <c r="G6" s="44"/>
      <c r="H6" s="44"/>
      <c r="I6" s="44"/>
      <c r="J6" s="44"/>
      <c r="K6" s="44"/>
    </row>
    <row r="7" spans="1:11" ht="30.75" customHeight="1" thickBot="1" x14ac:dyDescent="0.25">
      <c r="A7" s="44"/>
      <c r="B7" s="44"/>
      <c r="C7" s="44"/>
      <c r="D7" s="44"/>
      <c r="E7" s="197" t="s">
        <v>16</v>
      </c>
      <c r="F7" s="198"/>
      <c r="G7" s="198"/>
      <c r="H7" s="198"/>
      <c r="I7" s="198"/>
      <c r="J7" s="199"/>
      <c r="K7" s="44"/>
    </row>
    <row r="8" spans="1:11" ht="45.75" thickBot="1" x14ac:dyDescent="0.25">
      <c r="A8" s="15" t="s">
        <v>4</v>
      </c>
      <c r="B8" s="57" t="s">
        <v>5</v>
      </c>
      <c r="C8" s="63" t="s">
        <v>6</v>
      </c>
      <c r="D8" s="157" t="s">
        <v>0</v>
      </c>
      <c r="E8" s="57" t="s">
        <v>37</v>
      </c>
      <c r="F8" s="63" t="s">
        <v>1</v>
      </c>
      <c r="G8" s="63" t="s">
        <v>9</v>
      </c>
      <c r="H8" s="63" t="s">
        <v>11</v>
      </c>
      <c r="I8" s="63" t="s">
        <v>12</v>
      </c>
      <c r="J8" s="69" t="s">
        <v>13</v>
      </c>
      <c r="K8" s="161" t="s">
        <v>21</v>
      </c>
    </row>
    <row r="9" spans="1:11" ht="35.1" customHeight="1" x14ac:dyDescent="0.2">
      <c r="A9" s="191" t="s">
        <v>35</v>
      </c>
      <c r="B9" s="108" t="s">
        <v>32</v>
      </c>
      <c r="C9" s="110">
        <v>28800</v>
      </c>
      <c r="D9" s="158">
        <v>80</v>
      </c>
      <c r="E9" s="165">
        <v>26640</v>
      </c>
      <c r="F9" s="112">
        <v>5.6243243243243244</v>
      </c>
      <c r="G9" s="113">
        <v>85.62432432432432</v>
      </c>
      <c r="H9" s="114"/>
      <c r="I9" s="115"/>
      <c r="J9" s="166">
        <f t="shared" ref="J9:J18" si="0">+G9*I9</f>
        <v>0</v>
      </c>
      <c r="K9" s="162">
        <f t="shared" ref="K9:K18" si="1">100-($E9*100/$C9)</f>
        <v>7.5</v>
      </c>
    </row>
    <row r="10" spans="1:11" ht="35.1" customHeight="1" x14ac:dyDescent="0.2">
      <c r="A10" s="192"/>
      <c r="B10" s="59" t="s">
        <v>26</v>
      </c>
      <c r="C10" s="116">
        <v>28800</v>
      </c>
      <c r="D10" s="159">
        <v>90</v>
      </c>
      <c r="E10" s="167">
        <v>17856</v>
      </c>
      <c r="F10" s="118">
        <v>8.3911290322580641</v>
      </c>
      <c r="G10" s="119">
        <v>98.391129032258064</v>
      </c>
      <c r="H10" s="120"/>
      <c r="I10" s="121"/>
      <c r="J10" s="168">
        <f t="shared" si="0"/>
        <v>0</v>
      </c>
      <c r="K10" s="163">
        <f t="shared" si="1"/>
        <v>38</v>
      </c>
    </row>
    <row r="11" spans="1:11" ht="35.1" customHeight="1" x14ac:dyDescent="0.2">
      <c r="A11" s="192"/>
      <c r="B11" s="59" t="s">
        <v>31</v>
      </c>
      <c r="C11" s="116">
        <v>28800</v>
      </c>
      <c r="D11" s="159">
        <v>90</v>
      </c>
      <c r="E11" s="167">
        <v>25200</v>
      </c>
      <c r="F11" s="118">
        <v>5.9457142857142866</v>
      </c>
      <c r="G11" s="119">
        <v>95.945714285714288</v>
      </c>
      <c r="H11" s="120"/>
      <c r="I11" s="121"/>
      <c r="J11" s="168">
        <f t="shared" si="0"/>
        <v>0</v>
      </c>
      <c r="K11" s="163">
        <f t="shared" si="1"/>
        <v>12.5</v>
      </c>
    </row>
    <row r="12" spans="1:11" ht="35.1" customHeight="1" x14ac:dyDescent="0.2">
      <c r="A12" s="192"/>
      <c r="B12" s="59" t="s">
        <v>33</v>
      </c>
      <c r="C12" s="116">
        <v>28800</v>
      </c>
      <c r="D12" s="159">
        <v>90</v>
      </c>
      <c r="E12" s="167">
        <v>19440</v>
      </c>
      <c r="F12" s="118">
        <v>7.7074074074074073</v>
      </c>
      <c r="G12" s="119">
        <v>97.707407407407402</v>
      </c>
      <c r="H12" s="120"/>
      <c r="I12" s="121"/>
      <c r="J12" s="168">
        <f t="shared" si="0"/>
        <v>0</v>
      </c>
      <c r="K12" s="163">
        <f t="shared" si="1"/>
        <v>32.5</v>
      </c>
    </row>
    <row r="13" spans="1:11" ht="35.1" customHeight="1" x14ac:dyDescent="0.2">
      <c r="A13" s="192"/>
      <c r="B13" s="155" t="s">
        <v>29</v>
      </c>
      <c r="C13" s="116">
        <v>28800</v>
      </c>
      <c r="D13" s="159">
        <v>90</v>
      </c>
      <c r="E13" s="169">
        <v>14983.2</v>
      </c>
      <c r="F13" s="122">
        <v>10</v>
      </c>
      <c r="G13" s="123">
        <v>100</v>
      </c>
      <c r="H13" s="120">
        <v>1</v>
      </c>
      <c r="I13" s="121">
        <f t="shared" ref="I13" si="2">+$C13/$C$19*H13</f>
        <v>0.5</v>
      </c>
      <c r="J13" s="168">
        <f t="shared" si="0"/>
        <v>50</v>
      </c>
      <c r="K13" s="163">
        <f t="shared" si="1"/>
        <v>47.975000000000001</v>
      </c>
    </row>
    <row r="14" spans="1:11" ht="35.1" customHeight="1" thickBot="1" x14ac:dyDescent="0.25">
      <c r="A14" s="193"/>
      <c r="B14" s="109" t="s">
        <v>34</v>
      </c>
      <c r="C14" s="124">
        <v>28800</v>
      </c>
      <c r="D14" s="160">
        <v>90</v>
      </c>
      <c r="E14" s="170">
        <v>19080</v>
      </c>
      <c r="F14" s="125">
        <v>7.8528301886792464</v>
      </c>
      <c r="G14" s="126">
        <v>97.852830188679249</v>
      </c>
      <c r="H14" s="127"/>
      <c r="I14" s="128"/>
      <c r="J14" s="171">
        <f t="shared" si="0"/>
        <v>0</v>
      </c>
      <c r="K14" s="164">
        <f t="shared" si="1"/>
        <v>33.75</v>
      </c>
    </row>
    <row r="15" spans="1:11" ht="35.1" customHeight="1" x14ac:dyDescent="0.2">
      <c r="A15" s="194" t="s">
        <v>41</v>
      </c>
      <c r="B15" s="108" t="s">
        <v>25</v>
      </c>
      <c r="C15" s="110">
        <v>28800</v>
      </c>
      <c r="D15" s="158">
        <v>80</v>
      </c>
      <c r="E15" s="172">
        <v>26640</v>
      </c>
      <c r="F15" s="111">
        <v>7.1621621621621623</v>
      </c>
      <c r="G15" s="129">
        <v>87.162162162162161</v>
      </c>
      <c r="H15" s="114"/>
      <c r="I15" s="174"/>
      <c r="J15" s="183">
        <f t="shared" si="0"/>
        <v>0</v>
      </c>
      <c r="K15" s="186">
        <f t="shared" si="1"/>
        <v>7.5</v>
      </c>
    </row>
    <row r="16" spans="1:11" ht="35.1" customHeight="1" x14ac:dyDescent="0.2">
      <c r="A16" s="195"/>
      <c r="B16" s="59" t="s">
        <v>27</v>
      </c>
      <c r="C16" s="116">
        <v>28800</v>
      </c>
      <c r="D16" s="159">
        <v>90</v>
      </c>
      <c r="E16" s="173">
        <v>25200</v>
      </c>
      <c r="F16" s="117">
        <v>7.5714285714285712</v>
      </c>
      <c r="G16" s="130">
        <v>97.571428571428569</v>
      </c>
      <c r="H16" s="120"/>
      <c r="I16" s="121"/>
      <c r="J16" s="184"/>
      <c r="K16" s="187">
        <f t="shared" si="1"/>
        <v>12.5</v>
      </c>
    </row>
    <row r="17" spans="1:11" ht="39.75" customHeight="1" x14ac:dyDescent="0.2">
      <c r="A17" s="195"/>
      <c r="B17" s="59" t="s">
        <v>28</v>
      </c>
      <c r="C17" s="116">
        <v>28800</v>
      </c>
      <c r="D17" s="159">
        <v>90</v>
      </c>
      <c r="E17" s="173">
        <v>19440</v>
      </c>
      <c r="F17" s="117">
        <v>9.8148148148148149</v>
      </c>
      <c r="G17" s="130">
        <v>99.81481481481481</v>
      </c>
      <c r="H17" s="120"/>
      <c r="I17" s="121"/>
      <c r="J17" s="184">
        <f t="shared" si="0"/>
        <v>0</v>
      </c>
      <c r="K17" s="187">
        <f t="shared" si="1"/>
        <v>32.5</v>
      </c>
    </row>
    <row r="18" spans="1:11" ht="28.5" customHeight="1" thickBot="1" x14ac:dyDescent="0.25">
      <c r="A18" s="196"/>
      <c r="B18" s="156" t="s">
        <v>30</v>
      </c>
      <c r="C18" s="131">
        <v>28800</v>
      </c>
      <c r="D18" s="160">
        <v>90</v>
      </c>
      <c r="E18" s="178">
        <v>19080</v>
      </c>
      <c r="F18" s="179">
        <v>10</v>
      </c>
      <c r="G18" s="180">
        <v>100</v>
      </c>
      <c r="H18" s="127">
        <v>1</v>
      </c>
      <c r="I18" s="132">
        <f>+$C18/$C$19*H18</f>
        <v>0.5</v>
      </c>
      <c r="J18" s="185">
        <f t="shared" si="0"/>
        <v>50</v>
      </c>
      <c r="K18" s="188">
        <f t="shared" si="1"/>
        <v>33.75</v>
      </c>
    </row>
    <row r="19" spans="1:11" ht="41.25" thickBot="1" x14ac:dyDescent="0.25">
      <c r="A19" s="9"/>
      <c r="B19" s="107" t="s">
        <v>14</v>
      </c>
      <c r="C19" s="176">
        <f>C9+C15</f>
        <v>57600</v>
      </c>
      <c r="D19" s="181"/>
      <c r="E19" s="175"/>
      <c r="F19" s="175"/>
      <c r="G19" s="175"/>
      <c r="H19" s="182"/>
      <c r="I19" s="177" t="s">
        <v>15</v>
      </c>
      <c r="J19" s="42">
        <f>SUM(J9:J18)</f>
        <v>100</v>
      </c>
      <c r="K19" s="44"/>
    </row>
    <row r="20" spans="1:11" x14ac:dyDescent="0.2">
      <c r="A20" s="44"/>
      <c r="B20" s="44"/>
      <c r="C20" s="44"/>
      <c r="D20" s="44"/>
      <c r="E20" s="44"/>
      <c r="F20" s="44"/>
      <c r="G20" s="44"/>
      <c r="H20" s="44"/>
      <c r="I20" s="44"/>
      <c r="J20" s="44"/>
      <c r="K20" s="44"/>
    </row>
    <row r="21" spans="1:11" ht="14.25" customHeight="1" x14ac:dyDescent="0.2">
      <c r="A21" s="50" t="s">
        <v>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1:11" ht="14.25" customHeight="1" x14ac:dyDescent="0.2">
      <c r="A22" s="50" t="s">
        <v>42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</row>
    <row r="23" spans="1:11" x14ac:dyDescent="0.2">
      <c r="A23" s="44"/>
      <c r="B23" s="44"/>
      <c r="C23" s="44"/>
      <c r="D23" s="44"/>
      <c r="E23" s="44"/>
      <c r="F23" s="44"/>
      <c r="G23" s="44"/>
      <c r="H23" s="44"/>
      <c r="I23" s="44"/>
      <c r="J23" s="44"/>
      <c r="K23" s="44"/>
    </row>
    <row r="24" spans="1:11" x14ac:dyDescent="0.2">
      <c r="A24" s="190" t="s">
        <v>22</v>
      </c>
      <c r="B24" s="190"/>
      <c r="C24" s="190"/>
      <c r="D24" s="190"/>
      <c r="E24" s="190"/>
      <c r="F24" s="190"/>
      <c r="G24" s="190"/>
      <c r="H24" s="190"/>
      <c r="I24" s="190"/>
      <c r="J24" s="190"/>
      <c r="K24" s="190"/>
    </row>
    <row r="25" spans="1:11" ht="59.25" customHeight="1" x14ac:dyDescent="0.2">
      <c r="A25" s="190"/>
      <c r="B25" s="190"/>
      <c r="C25" s="190"/>
      <c r="D25" s="190"/>
      <c r="E25" s="190"/>
      <c r="F25" s="190"/>
      <c r="G25" s="190"/>
      <c r="H25" s="190"/>
      <c r="I25" s="190"/>
      <c r="J25" s="190"/>
      <c r="K25" s="190"/>
    </row>
  </sheetData>
  <mergeCells count="7">
    <mergeCell ref="A2:J2"/>
    <mergeCell ref="A3:J3"/>
    <mergeCell ref="A4:J4"/>
    <mergeCell ref="A24:K25"/>
    <mergeCell ref="A9:A14"/>
    <mergeCell ref="A15:A18"/>
    <mergeCell ref="E7:J7"/>
  </mergeCells>
  <pageMargins left="0.70866141732283472" right="0.70866141732283472" top="0.74803149606299213" bottom="0.74803149606299213" header="0.31496062992125984" footer="0.31496062992125984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26"/>
  <sheetViews>
    <sheetView showGridLines="0" showZeros="0" zoomScale="70" zoomScaleNormal="70" workbookViewId="0">
      <selection activeCell="V25" sqref="V25"/>
    </sheetView>
  </sheetViews>
  <sheetFormatPr baseColWidth="10" defaultRowHeight="15" x14ac:dyDescent="0.2"/>
  <cols>
    <col min="1" max="1" width="30.42578125" style="9" customWidth="1"/>
    <col min="2" max="2" width="47.28515625" style="10" customWidth="1"/>
    <col min="3" max="3" width="25.140625" style="10" customWidth="1"/>
    <col min="4" max="4" width="17" style="10" customWidth="1"/>
    <col min="5" max="31" width="16.7109375" style="10" customWidth="1"/>
    <col min="32" max="16384" width="11.42578125" style="10"/>
  </cols>
  <sheetData>
    <row r="1" spans="1:35" x14ac:dyDescent="0.2">
      <c r="AH1" s="12" t="s">
        <v>8</v>
      </c>
    </row>
    <row r="2" spans="1:35" s="3" customFormat="1" ht="48" customHeight="1" x14ac:dyDescent="0.15">
      <c r="A2" s="2"/>
      <c r="D2" s="4"/>
      <c r="E2" s="4"/>
      <c r="F2" s="4"/>
      <c r="G2" s="4"/>
      <c r="H2" s="5"/>
      <c r="M2" s="11"/>
      <c r="AA2" s="11"/>
      <c r="AH2" s="13" t="s">
        <v>20</v>
      </c>
      <c r="AI2" s="14">
        <v>10</v>
      </c>
    </row>
    <row r="3" spans="1:35" s="3" customFormat="1" ht="22.5" customHeight="1" x14ac:dyDescent="0.15">
      <c r="A3" s="200" t="s">
        <v>23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200"/>
      <c r="T3" s="200"/>
      <c r="U3" s="200"/>
      <c r="V3" s="200"/>
      <c r="W3" s="200"/>
      <c r="X3" s="200"/>
      <c r="Y3" s="43"/>
      <c r="Z3" s="43"/>
      <c r="AA3" s="43"/>
      <c r="AB3" s="43"/>
      <c r="AC3" s="43"/>
      <c r="AD3" s="43"/>
      <c r="AE3" s="43"/>
      <c r="AH3" s="28" t="s">
        <v>10</v>
      </c>
    </row>
    <row r="4" spans="1:35" s="3" customFormat="1" ht="22.5" customHeight="1" x14ac:dyDescent="0.15">
      <c r="A4" s="200" t="s">
        <v>24</v>
      </c>
      <c r="B4" s="200"/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200"/>
      <c r="W4" s="200"/>
      <c r="X4" s="200"/>
      <c r="Y4" s="43"/>
      <c r="Z4" s="43"/>
      <c r="AA4" s="43"/>
      <c r="AB4" s="43"/>
      <c r="AC4" s="43"/>
      <c r="AD4" s="43"/>
      <c r="AE4" s="43"/>
    </row>
    <row r="5" spans="1:35" s="3" customFormat="1" ht="24.6" customHeight="1" x14ac:dyDescent="0.15">
      <c r="A5" s="200" t="s">
        <v>3</v>
      </c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43"/>
      <c r="Z5" s="43"/>
      <c r="AA5" s="43"/>
      <c r="AB5" s="43"/>
      <c r="AC5" s="43"/>
      <c r="AD5" s="43"/>
      <c r="AE5" s="43"/>
    </row>
    <row r="6" spans="1:35" s="3" customFormat="1" ht="24.6" customHeight="1" thickBot="1" x14ac:dyDescent="0.2">
      <c r="A6" s="26"/>
      <c r="B6" s="26"/>
      <c r="C6" s="26"/>
      <c r="D6" s="26"/>
      <c r="E6" s="26"/>
      <c r="F6" s="26"/>
      <c r="G6" s="26"/>
      <c r="H6" s="4"/>
    </row>
    <row r="7" spans="1:35" s="3" customFormat="1" ht="24.75" customHeight="1" thickBot="1" x14ac:dyDescent="0.3">
      <c r="A7" s="2"/>
      <c r="B7" s="6"/>
      <c r="C7" s="7"/>
      <c r="D7" s="7"/>
      <c r="E7" s="197" t="s">
        <v>16</v>
      </c>
      <c r="F7" s="198"/>
      <c r="G7" s="198"/>
      <c r="H7" s="198"/>
      <c r="I7" s="198"/>
      <c r="J7" s="199"/>
      <c r="K7" s="203" t="s">
        <v>38</v>
      </c>
      <c r="L7" s="204"/>
      <c r="M7" s="204"/>
      <c r="N7" s="204"/>
      <c r="O7" s="204"/>
      <c r="P7" s="204"/>
      <c r="Q7" s="205"/>
      <c r="R7" s="203" t="s">
        <v>39</v>
      </c>
      <c r="S7" s="204"/>
      <c r="T7" s="204"/>
      <c r="U7" s="204"/>
      <c r="V7" s="204"/>
      <c r="W7" s="204"/>
      <c r="X7" s="205"/>
      <c r="Y7" s="203" t="s">
        <v>40</v>
      </c>
      <c r="Z7" s="204"/>
      <c r="AA7" s="204"/>
      <c r="AB7" s="204"/>
      <c r="AC7" s="204"/>
      <c r="AD7" s="204"/>
      <c r="AE7" s="205"/>
    </row>
    <row r="8" spans="1:35" s="8" customFormat="1" ht="60.75" thickBot="1" x14ac:dyDescent="0.25">
      <c r="A8" s="15" t="s">
        <v>4</v>
      </c>
      <c r="B8" s="57" t="s">
        <v>5</v>
      </c>
      <c r="C8" s="17" t="s">
        <v>6</v>
      </c>
      <c r="D8" s="18" t="s">
        <v>0</v>
      </c>
      <c r="E8" s="16" t="s">
        <v>37</v>
      </c>
      <c r="F8" s="63" t="s">
        <v>1</v>
      </c>
      <c r="G8" s="63" t="s">
        <v>9</v>
      </c>
      <c r="H8" s="63" t="s">
        <v>11</v>
      </c>
      <c r="I8" s="63" t="s">
        <v>12</v>
      </c>
      <c r="J8" s="69" t="s">
        <v>13</v>
      </c>
      <c r="K8" s="16" t="s">
        <v>17</v>
      </c>
      <c r="L8" s="57" t="s">
        <v>19</v>
      </c>
      <c r="M8" s="63" t="s">
        <v>1</v>
      </c>
      <c r="N8" s="63" t="s">
        <v>18</v>
      </c>
      <c r="O8" s="17" t="s">
        <v>11</v>
      </c>
      <c r="P8" s="17" t="s">
        <v>12</v>
      </c>
      <c r="Q8" s="18" t="s">
        <v>13</v>
      </c>
      <c r="R8" s="16" t="s">
        <v>17</v>
      </c>
      <c r="S8" s="16" t="s">
        <v>37</v>
      </c>
      <c r="T8" s="17" t="s">
        <v>1</v>
      </c>
      <c r="U8" s="17" t="s">
        <v>18</v>
      </c>
      <c r="V8" s="17" t="s">
        <v>11</v>
      </c>
      <c r="W8" s="17" t="s">
        <v>12</v>
      </c>
      <c r="X8" s="18" t="s">
        <v>13</v>
      </c>
      <c r="Y8" s="16" t="s">
        <v>17</v>
      </c>
      <c r="Z8" s="16" t="s">
        <v>37</v>
      </c>
      <c r="AA8" s="17" t="s">
        <v>1</v>
      </c>
      <c r="AB8" s="17" t="s">
        <v>18</v>
      </c>
      <c r="AC8" s="17" t="s">
        <v>11</v>
      </c>
      <c r="AD8" s="17" t="s">
        <v>12</v>
      </c>
      <c r="AE8" s="18" t="s">
        <v>13</v>
      </c>
    </row>
    <row r="9" spans="1:35" s="3" customFormat="1" ht="35.1" customHeight="1" thickBot="1" x14ac:dyDescent="0.2">
      <c r="A9" s="194" t="s">
        <v>35</v>
      </c>
      <c r="B9" s="58" t="s">
        <v>32</v>
      </c>
      <c r="C9" s="19">
        <v>28800</v>
      </c>
      <c r="D9" s="20">
        <v>80</v>
      </c>
      <c r="E9" s="72">
        <v>26640</v>
      </c>
      <c r="F9" s="73">
        <f>$AI$2*(MIN(E$9:E$14)/E9)</f>
        <v>5.6243243243243244</v>
      </c>
      <c r="G9" s="45">
        <f t="shared" ref="G9:G18" si="0">D9+F9</f>
        <v>85.62432432432432</v>
      </c>
      <c r="H9" s="29"/>
      <c r="I9" s="30">
        <f t="shared" ref="I9:I15" si="1">+$C9/$C$19*H9</f>
        <v>0</v>
      </c>
      <c r="J9" s="31">
        <f t="shared" ref="J9:J18" si="2">+G9*I9</f>
        <v>0</v>
      </c>
      <c r="K9" s="77">
        <v>0.05</v>
      </c>
      <c r="L9" s="140">
        <f t="shared" ref="L9:L15" si="3">+$E9*(1-K9)</f>
        <v>25308</v>
      </c>
      <c r="M9" s="141">
        <f>$AI$2*(MIN(L$9:L$14)/L9)</f>
        <v>5.9203413940256047</v>
      </c>
      <c r="N9" s="142">
        <f>$D9+M9</f>
        <v>85.920341394025598</v>
      </c>
      <c r="O9" s="82">
        <v>1</v>
      </c>
      <c r="P9" s="30">
        <f>+$C9/$C$19*O9</f>
        <v>0.5</v>
      </c>
      <c r="Q9" s="31">
        <f>+N9*P9</f>
        <v>42.960170697012799</v>
      </c>
      <c r="R9" s="77"/>
      <c r="S9" s="97">
        <f>+$E9*(1-R9)</f>
        <v>26640</v>
      </c>
      <c r="T9" s="25">
        <f>$AI$2*(MIN(S$9:S$14)/S9)</f>
        <v>5.6243243243243244</v>
      </c>
      <c r="U9" s="98">
        <f>$D9+T9</f>
        <v>85.62432432432432</v>
      </c>
      <c r="V9" s="82"/>
      <c r="W9" s="30">
        <f>+$C9/$C$19*V9</f>
        <v>0</v>
      </c>
      <c r="X9" s="31">
        <f>+U9*W9</f>
        <v>0</v>
      </c>
      <c r="Y9" s="77"/>
      <c r="Z9" s="97">
        <f>+$E9*(1-Y9)</f>
        <v>26640</v>
      </c>
      <c r="AA9" s="25">
        <f>$AI$2*(MIN(Z$9:Z$14)/Z9)</f>
        <v>5.6243243243243244</v>
      </c>
      <c r="AB9" s="98">
        <f>$D9+AA9</f>
        <v>85.62432432432432</v>
      </c>
      <c r="AC9" s="82"/>
      <c r="AD9" s="30">
        <f>+$C9/$C$19*AC9</f>
        <v>0</v>
      </c>
      <c r="AE9" s="31">
        <f>+AB9*AD9</f>
        <v>0</v>
      </c>
    </row>
    <row r="10" spans="1:35" s="3" customFormat="1" ht="35.1" customHeight="1" thickBot="1" x14ac:dyDescent="0.2">
      <c r="A10" s="195"/>
      <c r="B10" s="59" t="s">
        <v>26</v>
      </c>
      <c r="C10" s="19">
        <v>28800</v>
      </c>
      <c r="D10" s="51">
        <v>90</v>
      </c>
      <c r="E10" s="46">
        <v>17856</v>
      </c>
      <c r="F10" s="46">
        <f t="shared" ref="F10:F13" si="4">$AI$2*(MIN(E$9:E$14)/E10)</f>
        <v>8.3911290322580641</v>
      </c>
      <c r="G10" s="74">
        <f t="shared" si="0"/>
        <v>98.391129032258064</v>
      </c>
      <c r="H10" s="62"/>
      <c r="I10" s="53">
        <f t="shared" si="1"/>
        <v>0</v>
      </c>
      <c r="J10" s="54">
        <f t="shared" si="2"/>
        <v>0</v>
      </c>
      <c r="K10" s="78"/>
      <c r="L10" s="90">
        <f t="shared" si="3"/>
        <v>17856</v>
      </c>
      <c r="M10" s="25">
        <f t="shared" ref="M10:M14" si="5">$AI$2*(MIN(L$9:L$14)/L10)</f>
        <v>8.3911290322580641</v>
      </c>
      <c r="N10" s="91">
        <f>$D10+M10</f>
        <v>98.391129032258064</v>
      </c>
      <c r="O10" s="83"/>
      <c r="P10" s="53"/>
      <c r="Q10" s="54"/>
      <c r="R10" s="78"/>
      <c r="S10" s="99">
        <f t="shared" ref="S10:S11" si="6">+$E10*(1-R10)</f>
        <v>17856</v>
      </c>
      <c r="T10" s="25">
        <f t="shared" ref="T10:T13" si="7">$AI$2*(MIN(S$9:S$14)/S10)</f>
        <v>8.3911290322580641</v>
      </c>
      <c r="U10" s="100">
        <f t="shared" ref="U10:U13" si="8">$D10+T10</f>
        <v>98.391129032258064</v>
      </c>
      <c r="V10" s="83"/>
      <c r="W10" s="53"/>
      <c r="X10" s="54"/>
      <c r="Y10" s="78"/>
      <c r="Z10" s="99">
        <f t="shared" ref="Z10:Z14" si="9">+$E10*(1-Y10)</f>
        <v>17856</v>
      </c>
      <c r="AA10" s="25">
        <f t="shared" ref="AA10:AA14" si="10">$AI$2*(MIN(Z$9:Z$14)/Z10)</f>
        <v>8.3911290322580641</v>
      </c>
      <c r="AB10" s="91">
        <f>$D10+AA10</f>
        <v>98.391129032258064</v>
      </c>
      <c r="AC10" s="83"/>
      <c r="AD10" s="53"/>
      <c r="AE10" s="54"/>
    </row>
    <row r="11" spans="1:35" s="3" customFormat="1" ht="35.1" customHeight="1" thickBot="1" x14ac:dyDescent="0.2">
      <c r="A11" s="195"/>
      <c r="B11" s="59" t="s">
        <v>31</v>
      </c>
      <c r="C11" s="19">
        <v>28800</v>
      </c>
      <c r="D11" s="24">
        <v>90</v>
      </c>
      <c r="E11" s="46">
        <v>25200</v>
      </c>
      <c r="F11" s="46">
        <f t="shared" si="4"/>
        <v>5.9457142857142866</v>
      </c>
      <c r="G11" s="47">
        <f t="shared" si="0"/>
        <v>95.945714285714288</v>
      </c>
      <c r="H11" s="32"/>
      <c r="I11" s="33">
        <f t="shared" si="1"/>
        <v>0</v>
      </c>
      <c r="J11" s="54">
        <f t="shared" si="2"/>
        <v>0</v>
      </c>
      <c r="K11" s="79"/>
      <c r="L11" s="92">
        <f t="shared" si="3"/>
        <v>25200</v>
      </c>
      <c r="M11" s="25">
        <f>$AI$2*(MIN(L$9:L$14)/L11)</f>
        <v>5.9457142857142866</v>
      </c>
      <c r="N11" s="93">
        <f>$D11+M11</f>
        <v>95.945714285714288</v>
      </c>
      <c r="O11" s="84"/>
      <c r="P11" s="33">
        <f>+$C11/$C$19*O11</f>
        <v>0</v>
      </c>
      <c r="Q11" s="34">
        <f t="shared" ref="Q11:Q18" si="11">+N11*P11</f>
        <v>0</v>
      </c>
      <c r="R11" s="79"/>
      <c r="S11" s="90">
        <f t="shared" si="6"/>
        <v>25200</v>
      </c>
      <c r="T11" s="25">
        <f t="shared" si="7"/>
        <v>5.9457142857142866</v>
      </c>
      <c r="U11" s="100">
        <f t="shared" si="8"/>
        <v>95.945714285714288</v>
      </c>
      <c r="V11" s="84"/>
      <c r="W11" s="33">
        <f>+$C11/$C$19*V11</f>
        <v>0</v>
      </c>
      <c r="X11" s="34">
        <f t="shared" ref="X11:X18" si="12">+U11*W11</f>
        <v>0</v>
      </c>
      <c r="Y11" s="79"/>
      <c r="Z11" s="99">
        <f t="shared" si="9"/>
        <v>25200</v>
      </c>
      <c r="AA11" s="25">
        <f t="shared" si="10"/>
        <v>5.9457142857142866</v>
      </c>
      <c r="AB11" s="91">
        <f>$D11+AA11</f>
        <v>95.945714285714288</v>
      </c>
      <c r="AC11" s="84"/>
      <c r="AD11" s="33">
        <f>+$C11/$C$19*AC11</f>
        <v>0</v>
      </c>
      <c r="AE11" s="34">
        <f>+AB11*AD11</f>
        <v>0</v>
      </c>
    </row>
    <row r="12" spans="1:35" s="3" customFormat="1" ht="35.1" customHeight="1" thickBot="1" x14ac:dyDescent="0.2">
      <c r="A12" s="195"/>
      <c r="B12" s="59" t="s">
        <v>33</v>
      </c>
      <c r="C12" s="19">
        <v>28800</v>
      </c>
      <c r="D12" s="27">
        <v>90</v>
      </c>
      <c r="E12" s="46">
        <v>19440</v>
      </c>
      <c r="F12" s="46">
        <f t="shared" si="4"/>
        <v>7.7074074074074073</v>
      </c>
      <c r="G12" s="47">
        <f t="shared" si="0"/>
        <v>97.707407407407402</v>
      </c>
      <c r="H12" s="32"/>
      <c r="I12" s="33">
        <f t="shared" si="1"/>
        <v>0</v>
      </c>
      <c r="J12" s="54">
        <f t="shared" si="2"/>
        <v>0</v>
      </c>
      <c r="K12" s="79"/>
      <c r="L12" s="90">
        <f t="shared" si="3"/>
        <v>19440</v>
      </c>
      <c r="M12" s="25">
        <f t="shared" si="5"/>
        <v>7.7074074074074073</v>
      </c>
      <c r="N12" s="91">
        <f>$D12+M12</f>
        <v>97.707407407407402</v>
      </c>
      <c r="O12" s="84"/>
      <c r="P12" s="33">
        <f>+$C12/$C$19*O12</f>
        <v>0</v>
      </c>
      <c r="Q12" s="34">
        <f t="shared" si="11"/>
        <v>0</v>
      </c>
      <c r="R12" s="79">
        <v>0.05</v>
      </c>
      <c r="S12" s="150">
        <f t="shared" ref="S12:S18" si="13">+$E12*(1-R12)</f>
        <v>18468</v>
      </c>
      <c r="T12" s="133">
        <f t="shared" si="7"/>
        <v>8.1130604288499022</v>
      </c>
      <c r="U12" s="151">
        <f t="shared" si="8"/>
        <v>98.113060428849906</v>
      </c>
      <c r="V12" s="88">
        <v>1</v>
      </c>
      <c r="W12" s="33">
        <f>+$C12/$C$19*V12</f>
        <v>0.5</v>
      </c>
      <c r="X12" s="34">
        <f t="shared" si="12"/>
        <v>49.056530214424953</v>
      </c>
      <c r="Y12" s="79"/>
      <c r="Z12" s="99">
        <f t="shared" si="9"/>
        <v>19440</v>
      </c>
      <c r="AA12" s="25">
        <f>$AI$2*(MIN(Z$9:Z$14)/Z12)</f>
        <v>7.7074074074074073</v>
      </c>
      <c r="AB12" s="91">
        <f>$D12+AA12</f>
        <v>97.707407407407402</v>
      </c>
      <c r="AC12" s="84"/>
      <c r="AD12" s="33">
        <f>+$C12/$C$19*AC12</f>
        <v>0</v>
      </c>
      <c r="AE12" s="34">
        <f>+AB12*AD12</f>
        <v>0</v>
      </c>
    </row>
    <row r="13" spans="1:35" s="3" customFormat="1" ht="35.1" customHeight="1" thickBot="1" x14ac:dyDescent="0.2">
      <c r="A13" s="195"/>
      <c r="B13" s="59" t="s">
        <v>29</v>
      </c>
      <c r="C13" s="19">
        <v>28800</v>
      </c>
      <c r="D13" s="27">
        <v>90</v>
      </c>
      <c r="E13" s="65">
        <v>14983.2</v>
      </c>
      <c r="F13" s="65">
        <f t="shared" si="4"/>
        <v>10</v>
      </c>
      <c r="G13" s="22">
        <f t="shared" si="0"/>
        <v>100</v>
      </c>
      <c r="H13" s="32">
        <v>1</v>
      </c>
      <c r="I13" s="33">
        <f t="shared" si="1"/>
        <v>0.5</v>
      </c>
      <c r="J13" s="31">
        <f t="shared" si="2"/>
        <v>50</v>
      </c>
      <c r="K13" s="80"/>
      <c r="L13" s="92">
        <f t="shared" si="3"/>
        <v>14983.2</v>
      </c>
      <c r="M13" s="25">
        <f t="shared" si="5"/>
        <v>10</v>
      </c>
      <c r="N13" s="93">
        <f t="shared" ref="N13:N14" si="14">$D13+M13</f>
        <v>100</v>
      </c>
      <c r="O13" s="85"/>
      <c r="P13" s="55"/>
      <c r="Q13" s="56"/>
      <c r="R13" s="80"/>
      <c r="S13" s="146">
        <f t="shared" si="13"/>
        <v>14983.2</v>
      </c>
      <c r="T13" s="25">
        <f t="shared" si="7"/>
        <v>10</v>
      </c>
      <c r="U13" s="147">
        <f t="shared" si="8"/>
        <v>100</v>
      </c>
      <c r="V13" s="85"/>
      <c r="W13" s="55"/>
      <c r="X13" s="56"/>
      <c r="Y13" s="80"/>
      <c r="Z13" s="146">
        <f t="shared" si="9"/>
        <v>14983.2</v>
      </c>
      <c r="AA13" s="25">
        <f t="shared" si="10"/>
        <v>10</v>
      </c>
      <c r="AB13" s="93">
        <f t="shared" ref="AB13:AB14" si="15">$D13+AA13</f>
        <v>100</v>
      </c>
      <c r="AC13" s="85"/>
      <c r="AD13" s="55"/>
      <c r="AE13" s="56"/>
    </row>
    <row r="14" spans="1:35" s="3" customFormat="1" ht="35.1" customHeight="1" thickBot="1" x14ac:dyDescent="0.2">
      <c r="A14" s="196"/>
      <c r="B14" s="60" t="s">
        <v>34</v>
      </c>
      <c r="C14" s="19">
        <v>28800</v>
      </c>
      <c r="D14" s="23">
        <v>90</v>
      </c>
      <c r="E14" s="75">
        <v>19080</v>
      </c>
      <c r="F14" s="48">
        <f>$AI$2*(MIN(E$9:E$14)/E14)</f>
        <v>7.8528301886792464</v>
      </c>
      <c r="G14" s="49">
        <f t="shared" si="0"/>
        <v>97.852830188679249</v>
      </c>
      <c r="H14" s="35"/>
      <c r="I14" s="36">
        <f t="shared" si="1"/>
        <v>0</v>
      </c>
      <c r="J14" s="31">
        <f t="shared" si="2"/>
        <v>0</v>
      </c>
      <c r="K14" s="81"/>
      <c r="L14" s="90">
        <f t="shared" si="3"/>
        <v>19080</v>
      </c>
      <c r="M14" s="68">
        <f t="shared" si="5"/>
        <v>7.8528301886792464</v>
      </c>
      <c r="N14" s="91">
        <f t="shared" si="14"/>
        <v>97.852830188679249</v>
      </c>
      <c r="O14" s="86"/>
      <c r="P14" s="36">
        <f>+$C14/$C$19*O14</f>
        <v>0</v>
      </c>
      <c r="Q14" s="37">
        <f t="shared" si="11"/>
        <v>0</v>
      </c>
      <c r="R14" s="81"/>
      <c r="S14" s="99">
        <f t="shared" si="13"/>
        <v>19080</v>
      </c>
      <c r="T14" s="68">
        <f t="shared" ref="T14" si="16">$AI$2*(2-S14/MIN(S$9:S$14))</f>
        <v>7.2657376261412798</v>
      </c>
      <c r="U14" s="101">
        <f t="shared" ref="U14:U18" si="17">$D14+T14</f>
        <v>97.265737626141274</v>
      </c>
      <c r="V14" s="86"/>
      <c r="W14" s="36">
        <f>+$C14/$C$19*V14</f>
        <v>0</v>
      </c>
      <c r="X14" s="37">
        <f t="shared" si="12"/>
        <v>0</v>
      </c>
      <c r="Y14" s="81">
        <v>0.06</v>
      </c>
      <c r="Z14" s="152">
        <f t="shared" si="9"/>
        <v>17935.2</v>
      </c>
      <c r="AA14" s="153">
        <f t="shared" si="10"/>
        <v>8.3540746688077085</v>
      </c>
      <c r="AB14" s="154">
        <f t="shared" si="15"/>
        <v>98.354074668807712</v>
      </c>
      <c r="AC14" s="88">
        <v>1</v>
      </c>
      <c r="AD14" s="36">
        <f>+$C14/$C$19*AC14</f>
        <v>0.5</v>
      </c>
      <c r="AE14" s="37">
        <f>+AB14*AD14</f>
        <v>49.177037334403856</v>
      </c>
    </row>
    <row r="15" spans="1:35" s="3" customFormat="1" ht="35.1" customHeight="1" thickBot="1" x14ac:dyDescent="0.2">
      <c r="A15" s="194" t="s">
        <v>36</v>
      </c>
      <c r="B15" s="58" t="s">
        <v>25</v>
      </c>
      <c r="C15" s="19">
        <v>28800</v>
      </c>
      <c r="D15" s="20">
        <v>80</v>
      </c>
      <c r="E15" s="70">
        <v>26640</v>
      </c>
      <c r="F15" s="71">
        <f>$AI$2*(MIN(E$15:E$18)/E15)</f>
        <v>7.1621621621621623</v>
      </c>
      <c r="G15" s="52">
        <f t="shared" si="0"/>
        <v>87.162162162162161</v>
      </c>
      <c r="H15" s="62"/>
      <c r="I15" s="53">
        <f t="shared" si="1"/>
        <v>0</v>
      </c>
      <c r="J15" s="31">
        <f t="shared" si="2"/>
        <v>0</v>
      </c>
      <c r="K15" s="77">
        <v>0.05</v>
      </c>
      <c r="L15" s="143">
        <f t="shared" si="3"/>
        <v>25308</v>
      </c>
      <c r="M15" s="144">
        <f>$AI$2*(MIN(L$15:L$18)/L15)</f>
        <v>7.539118065433855</v>
      </c>
      <c r="N15" s="145">
        <f>$D15+M15</f>
        <v>87.539118065433854</v>
      </c>
      <c r="O15" s="82">
        <v>1</v>
      </c>
      <c r="P15" s="30">
        <f>+$C15/$C$19*O15</f>
        <v>0.5</v>
      </c>
      <c r="Q15" s="31">
        <f t="shared" si="11"/>
        <v>43.769559032716927</v>
      </c>
      <c r="R15" s="77"/>
      <c r="S15" s="102">
        <f t="shared" si="13"/>
        <v>26640</v>
      </c>
      <c r="T15" s="21">
        <f>$AI$2*(MIN(S$15:S$18)/S15)</f>
        <v>6.9324324324324325</v>
      </c>
      <c r="U15" s="89">
        <f t="shared" si="17"/>
        <v>86.932432432432435</v>
      </c>
      <c r="V15" s="96"/>
      <c r="W15" s="30">
        <f>+$C15/$C$19*V15</f>
        <v>0</v>
      </c>
      <c r="X15" s="31">
        <f t="shared" si="12"/>
        <v>0</v>
      </c>
      <c r="Y15" s="77"/>
      <c r="Z15" s="105">
        <f>+$E15*(1-Y15)</f>
        <v>26640</v>
      </c>
      <c r="AA15" s="21">
        <f>$AI$2*(MIN(Z$15:Z$18)/Z15)</f>
        <v>6.7324324324324323</v>
      </c>
      <c r="AB15" s="98">
        <f>$D15+AA15</f>
        <v>86.732432432432432</v>
      </c>
      <c r="AC15" s="96"/>
      <c r="AD15" s="30">
        <f>+$C15/$C$19*AC15</f>
        <v>0</v>
      </c>
      <c r="AE15" s="31">
        <f>+AB15*AD15</f>
        <v>0</v>
      </c>
    </row>
    <row r="16" spans="1:35" s="3" customFormat="1" ht="35.1" customHeight="1" thickBot="1" x14ac:dyDescent="0.2">
      <c r="A16" s="195"/>
      <c r="B16" s="59" t="s">
        <v>27</v>
      </c>
      <c r="C16" s="19">
        <v>28800</v>
      </c>
      <c r="D16" s="51">
        <v>90</v>
      </c>
      <c r="E16" s="66">
        <v>25200</v>
      </c>
      <c r="F16" s="71">
        <f t="shared" ref="F16:F18" si="18">$AI$2*(MIN(E$15:E$18)/E16)</f>
        <v>7.5714285714285712</v>
      </c>
      <c r="G16" s="25">
        <f t="shared" si="0"/>
        <v>97.571428571428569</v>
      </c>
      <c r="H16" s="32"/>
      <c r="I16" s="33"/>
      <c r="J16" s="54"/>
      <c r="K16" s="78"/>
      <c r="L16" s="92">
        <f t="shared" ref="L16:L17" si="19">+$E16*(1-K16)</f>
        <v>25200</v>
      </c>
      <c r="M16" s="25">
        <f t="shared" ref="M16:M18" si="20">$AI$2*(MIN(L$15:L$18)/L16)</f>
        <v>7.5714285714285712</v>
      </c>
      <c r="N16" s="93">
        <f t="shared" ref="N16:N17" si="21">$D16+M16</f>
        <v>97.571428571428569</v>
      </c>
      <c r="O16" s="87"/>
      <c r="P16" s="53"/>
      <c r="Q16" s="54"/>
      <c r="R16" s="78"/>
      <c r="S16" s="99">
        <f t="shared" si="13"/>
        <v>25200</v>
      </c>
      <c r="T16" s="25">
        <f t="shared" ref="T16:T18" si="22">$AI$2*(MIN(S$15:S$18)/S16)</f>
        <v>7.3285714285714292</v>
      </c>
      <c r="U16" s="91">
        <f t="shared" si="17"/>
        <v>97.328571428571422</v>
      </c>
      <c r="V16" s="87"/>
      <c r="W16" s="53"/>
      <c r="X16" s="54"/>
      <c r="Y16" s="78"/>
      <c r="Z16" s="90">
        <f t="shared" ref="Z16:Z17" si="23">+$E16*(1-Y16)</f>
        <v>25200</v>
      </c>
      <c r="AA16" s="25">
        <f t="shared" ref="AA16:AA18" si="24">$AI$2*(MIN(Z$15:Z$18)/Z16)</f>
        <v>7.1171428571428574</v>
      </c>
      <c r="AB16" s="91">
        <f>$D16+AA16</f>
        <v>97.117142857142852</v>
      </c>
      <c r="AC16" s="87"/>
      <c r="AD16" s="53"/>
      <c r="AE16" s="54"/>
    </row>
    <row r="17" spans="1:31" s="3" customFormat="1" ht="35.1" customHeight="1" thickBot="1" x14ac:dyDescent="0.2">
      <c r="A17" s="195"/>
      <c r="B17" s="59" t="s">
        <v>28</v>
      </c>
      <c r="C17" s="19">
        <v>28800</v>
      </c>
      <c r="D17" s="24">
        <v>90</v>
      </c>
      <c r="E17" s="66">
        <v>19440</v>
      </c>
      <c r="F17" s="71">
        <f t="shared" si="18"/>
        <v>9.8148148148148149</v>
      </c>
      <c r="G17" s="25">
        <f t="shared" si="0"/>
        <v>99.81481481481481</v>
      </c>
      <c r="H17" s="32"/>
      <c r="I17" s="33">
        <f>+$C17/$C$19*H17</f>
        <v>0</v>
      </c>
      <c r="J17" s="34">
        <f t="shared" si="2"/>
        <v>0</v>
      </c>
      <c r="K17" s="79"/>
      <c r="L17" s="94">
        <f t="shared" si="19"/>
        <v>19440</v>
      </c>
      <c r="M17" s="25">
        <f t="shared" si="20"/>
        <v>9.8148148148148149</v>
      </c>
      <c r="N17" s="95">
        <f t="shared" si="21"/>
        <v>99.81481481481481</v>
      </c>
      <c r="O17" s="84"/>
      <c r="P17" s="33">
        <f>+$C17/$C$19*O17</f>
        <v>0</v>
      </c>
      <c r="Q17" s="34">
        <f t="shared" si="11"/>
        <v>0</v>
      </c>
      <c r="R17" s="79">
        <v>0.05</v>
      </c>
      <c r="S17" s="148">
        <f t="shared" si="13"/>
        <v>18468</v>
      </c>
      <c r="T17" s="133">
        <f t="shared" si="22"/>
        <v>10</v>
      </c>
      <c r="U17" s="149">
        <f t="shared" si="17"/>
        <v>100</v>
      </c>
      <c r="V17" s="88">
        <v>1</v>
      </c>
      <c r="W17" s="33">
        <f>+$C17/$C$19*V17</f>
        <v>0.5</v>
      </c>
      <c r="X17" s="34">
        <f t="shared" si="12"/>
        <v>50</v>
      </c>
      <c r="Y17" s="79"/>
      <c r="Z17" s="99">
        <f t="shared" si="23"/>
        <v>19440</v>
      </c>
      <c r="AA17" s="106">
        <f t="shared" si="24"/>
        <v>9.2259259259259263</v>
      </c>
      <c r="AB17" s="91">
        <f>$D17+AA17</f>
        <v>99.225925925925921</v>
      </c>
      <c r="AC17" s="84"/>
      <c r="AD17" s="33">
        <f>+$C17/$C$19*AC17</f>
        <v>0</v>
      </c>
      <c r="AE17" s="34">
        <f>+AB17*AD17</f>
        <v>0</v>
      </c>
    </row>
    <row r="18" spans="1:31" s="3" customFormat="1" ht="35.1" customHeight="1" thickBot="1" x14ac:dyDescent="0.2">
      <c r="A18" s="196"/>
      <c r="B18" s="61" t="s">
        <v>30</v>
      </c>
      <c r="C18" s="19">
        <v>28800</v>
      </c>
      <c r="D18" s="23">
        <v>90</v>
      </c>
      <c r="E18" s="67">
        <v>19080</v>
      </c>
      <c r="F18" s="76">
        <f t="shared" si="18"/>
        <v>10</v>
      </c>
      <c r="G18" s="40">
        <f t="shared" si="0"/>
        <v>100</v>
      </c>
      <c r="H18" s="35">
        <v>1</v>
      </c>
      <c r="I18" s="64">
        <f>+$C18/$C$19*H18</f>
        <v>0.5</v>
      </c>
      <c r="J18" s="37">
        <f t="shared" si="2"/>
        <v>50</v>
      </c>
      <c r="K18" s="81"/>
      <c r="L18" s="137">
        <f>+$E18*(1-K18)</f>
        <v>19080</v>
      </c>
      <c r="M18" s="138">
        <f t="shared" si="20"/>
        <v>10</v>
      </c>
      <c r="N18" s="139">
        <f>$D18+M18</f>
        <v>100</v>
      </c>
      <c r="O18" s="88"/>
      <c r="P18" s="36">
        <f>+$C18/$C$19*O18</f>
        <v>0</v>
      </c>
      <c r="Q18" s="37">
        <f t="shared" si="11"/>
        <v>0</v>
      </c>
      <c r="R18" s="81"/>
      <c r="S18" s="103">
        <f t="shared" si="13"/>
        <v>19080</v>
      </c>
      <c r="T18" s="104">
        <f t="shared" si="22"/>
        <v>9.6792452830188687</v>
      </c>
      <c r="U18" s="101">
        <f t="shared" si="17"/>
        <v>99.679245283018872</v>
      </c>
      <c r="V18" s="88"/>
      <c r="W18" s="36">
        <f>+$C18/$C$19*V18</f>
        <v>0</v>
      </c>
      <c r="X18" s="37">
        <f t="shared" si="12"/>
        <v>0</v>
      </c>
      <c r="Y18" s="81">
        <v>0.06</v>
      </c>
      <c r="Z18" s="134">
        <f>+$E18*(1-Y18)</f>
        <v>17935.2</v>
      </c>
      <c r="AA18" s="135">
        <f t="shared" si="24"/>
        <v>10</v>
      </c>
      <c r="AB18" s="136">
        <f>$D18+AA18</f>
        <v>100</v>
      </c>
      <c r="AC18" s="88">
        <v>1</v>
      </c>
      <c r="AD18" s="36">
        <f>+$C18/$C$19*AC18</f>
        <v>0.5</v>
      </c>
      <c r="AE18" s="37">
        <f>+AB18*AD18</f>
        <v>50</v>
      </c>
    </row>
    <row r="19" spans="1:31" ht="42.75" customHeight="1" thickBot="1" x14ac:dyDescent="0.25">
      <c r="B19" s="38" t="s">
        <v>14</v>
      </c>
      <c r="C19" s="39">
        <f>C9+C15</f>
        <v>57600</v>
      </c>
      <c r="I19" s="41" t="s">
        <v>15</v>
      </c>
      <c r="J19" s="42">
        <f>SUM(J9:J18)</f>
        <v>100</v>
      </c>
      <c r="P19" s="41" t="s">
        <v>15</v>
      </c>
      <c r="Q19" s="42">
        <f>SUM(Q9:Q18)</f>
        <v>86.729729729729726</v>
      </c>
      <c r="W19" s="41" t="s">
        <v>15</v>
      </c>
      <c r="X19" s="42">
        <f>SUM(X9:X18)</f>
        <v>99.056530214424953</v>
      </c>
      <c r="AD19" s="41" t="s">
        <v>15</v>
      </c>
      <c r="AE19" s="42">
        <f>SUM(AE9:AE18)</f>
        <v>99.177037334403849</v>
      </c>
    </row>
    <row r="22" spans="1:31" ht="14.25" x14ac:dyDescent="0.2">
      <c r="A22" s="1" t="s">
        <v>2</v>
      </c>
    </row>
    <row r="23" spans="1:31" ht="14.25" x14ac:dyDescent="0.2">
      <c r="A23" s="1" t="s">
        <v>7</v>
      </c>
    </row>
    <row r="25" spans="1:31" ht="87" customHeight="1" x14ac:dyDescent="0.2">
      <c r="A25" s="201" t="s">
        <v>22</v>
      </c>
      <c r="B25" s="201"/>
      <c r="C25" s="201"/>
      <c r="D25" s="201"/>
      <c r="E25" s="201"/>
      <c r="F25" s="201"/>
      <c r="G25" s="201"/>
    </row>
    <row r="26" spans="1:31" ht="10.5" hidden="1" customHeight="1" x14ac:dyDescent="0.2">
      <c r="A26" s="202"/>
      <c r="B26" s="202"/>
      <c r="C26" s="202"/>
      <c r="D26" s="202"/>
      <c r="E26" s="202"/>
      <c r="F26" s="202"/>
      <c r="G26" s="202"/>
    </row>
  </sheetData>
  <mergeCells count="10">
    <mergeCell ref="Y7:AE7"/>
    <mergeCell ref="E7:J7"/>
    <mergeCell ref="K7:Q7"/>
    <mergeCell ref="R7:X7"/>
    <mergeCell ref="A3:X3"/>
    <mergeCell ref="A4:X4"/>
    <mergeCell ref="A5:X5"/>
    <mergeCell ref="A25:G26"/>
    <mergeCell ref="A9:A14"/>
    <mergeCell ref="A15:A18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Felisa Sanchez Gonzalez</cp:lastModifiedBy>
  <cp:lastPrinted>2024-03-19T09:51:53Z</cp:lastPrinted>
  <dcterms:created xsi:type="dcterms:W3CDTF">2007-03-30T09:59:06Z</dcterms:created>
  <dcterms:modified xsi:type="dcterms:W3CDTF">2024-03-19T09:52:06Z</dcterms:modified>
</cp:coreProperties>
</file>