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b\SERVICIO A SEDES\2024\1-EXPEDIENTES NO COMITE\3-Informe técnico\S-00927-2024 - Formación en competencias digitales y habilidades personales\INFORMES\"/>
    </mc:Choice>
  </mc:AlternateContent>
  <xr:revisionPtr revIDLastSave="0" documentId="13_ncr:1_{F78BF73C-3E9E-4DD1-9039-F20EACB97D07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ADJUDICADA'!$A$1:$K$27</definedName>
    <definedName name="_xlnm.Print_Area" localSheetId="1">valoración!$A$2:$AE$25</definedName>
  </definedNames>
  <calcPr calcId="191029"/>
</workbook>
</file>

<file path=xl/calcChain.xml><?xml version="1.0" encoding="utf-8"?>
<calcChain xmlns="http://schemas.openxmlformats.org/spreadsheetml/2006/main">
  <c r="AL19" i="5" l="1"/>
  <c r="AL16" i="5"/>
  <c r="AL17" i="5"/>
  <c r="AE19" i="5"/>
  <c r="AE16" i="5"/>
  <c r="AE17" i="5"/>
  <c r="Q19" i="5"/>
  <c r="Q17" i="5"/>
  <c r="Q18" i="5"/>
  <c r="J16" i="5"/>
  <c r="K19" i="6" l="1"/>
  <c r="K16" i="6"/>
  <c r="I17" i="6"/>
  <c r="G20" i="6"/>
  <c r="J20" i="6" s="1"/>
  <c r="G19" i="6"/>
  <c r="J19" i="6" s="1"/>
  <c r="G13" i="6"/>
  <c r="G12" i="6"/>
  <c r="J12" i="6" s="1"/>
  <c r="G11" i="6"/>
  <c r="J11" i="6" s="1"/>
  <c r="G16" i="6"/>
  <c r="G17" i="6"/>
  <c r="G14" i="6"/>
  <c r="J14" i="6" s="1"/>
  <c r="G9" i="6"/>
  <c r="J9" i="6" s="1"/>
  <c r="G9" i="5"/>
  <c r="J9" i="5" s="1"/>
  <c r="G10" i="6"/>
  <c r="J10" i="6" s="1"/>
  <c r="I9" i="6"/>
  <c r="K9" i="6"/>
  <c r="G18" i="6"/>
  <c r="J18" i="6" s="1"/>
  <c r="I20" i="6"/>
  <c r="I19" i="6"/>
  <c r="I18" i="6"/>
  <c r="I16" i="6"/>
  <c r="I15" i="6"/>
  <c r="G15" i="6"/>
  <c r="J15" i="6" s="1"/>
  <c r="I14" i="6"/>
  <c r="I13" i="6"/>
  <c r="I12" i="6"/>
  <c r="I11" i="6"/>
  <c r="I10" i="6"/>
  <c r="I9" i="5"/>
  <c r="G10" i="5"/>
  <c r="J10" i="5" s="1"/>
  <c r="I10" i="5"/>
  <c r="G11" i="5"/>
  <c r="J11" i="5" s="1"/>
  <c r="I11" i="5"/>
  <c r="G12" i="5"/>
  <c r="J12" i="5" s="1"/>
  <c r="I12" i="5"/>
  <c r="G13" i="5"/>
  <c r="J13" i="5" s="1"/>
  <c r="I13" i="5"/>
  <c r="G14" i="5"/>
  <c r="J14" i="5" s="1"/>
  <c r="I14" i="5"/>
  <c r="G15" i="5"/>
  <c r="J15" i="5" s="1"/>
  <c r="I15" i="5"/>
  <c r="G16" i="5"/>
  <c r="I16" i="5"/>
  <c r="G17" i="5"/>
  <c r="J17" i="5" s="1"/>
  <c r="G18" i="5"/>
  <c r="J18" i="5" s="1"/>
  <c r="I18" i="5"/>
  <c r="G19" i="5"/>
  <c r="J19" i="5" s="1"/>
  <c r="I19" i="5"/>
  <c r="G20" i="5"/>
  <c r="I20" i="5"/>
  <c r="J20" i="5"/>
  <c r="AG19" i="5"/>
  <c r="Z16" i="5"/>
  <c r="Z15" i="5"/>
  <c r="S16" i="5"/>
  <c r="W16" i="5"/>
  <c r="W10" i="5"/>
  <c r="P9" i="5"/>
  <c r="W13" i="5"/>
  <c r="S19" i="5"/>
  <c r="Z19" i="5"/>
  <c r="S20" i="5"/>
  <c r="S18" i="5"/>
  <c r="S17" i="5"/>
  <c r="S15" i="5"/>
  <c r="S14" i="5"/>
  <c r="S13" i="5"/>
  <c r="S12" i="5"/>
  <c r="S11" i="5"/>
  <c r="S10" i="5"/>
  <c r="S9" i="5"/>
  <c r="L19" i="5"/>
  <c r="L16" i="5"/>
  <c r="AG16" i="5"/>
  <c r="J13" i="6" l="1"/>
  <c r="J17" i="6"/>
  <c r="J21" i="6" s="1"/>
  <c r="J16" i="6"/>
  <c r="T16" i="5"/>
  <c r="U16" i="5" s="1"/>
  <c r="T10" i="5"/>
  <c r="U10" i="5" s="1"/>
  <c r="X10" i="5" s="1"/>
  <c r="T15" i="5"/>
  <c r="U15" i="5" s="1"/>
  <c r="T19" i="5"/>
  <c r="U19" i="5" s="1"/>
  <c r="X19" i="5" s="1"/>
  <c r="X16" i="5"/>
  <c r="T14" i="5"/>
  <c r="U14" i="5" s="1"/>
  <c r="T20" i="5"/>
  <c r="U20" i="5" s="1"/>
  <c r="T17" i="5"/>
  <c r="U17" i="5" s="1"/>
  <c r="X17" i="5" s="1"/>
  <c r="T11" i="5"/>
  <c r="U11" i="5" s="1"/>
  <c r="T12" i="5"/>
  <c r="U12" i="5" s="1"/>
  <c r="T9" i="5"/>
  <c r="U9" i="5" s="1"/>
  <c r="T13" i="5"/>
  <c r="U13" i="5" s="1"/>
  <c r="X13" i="5" s="1"/>
  <c r="T18" i="5"/>
  <c r="U18" i="5" s="1"/>
  <c r="K18" i="6"/>
  <c r="K20" i="6"/>
  <c r="C21" i="6"/>
  <c r="K10" i="6" l="1"/>
  <c r="K11" i="6"/>
  <c r="K12" i="6"/>
  <c r="K13" i="6"/>
  <c r="K14" i="6"/>
  <c r="K15" i="6"/>
  <c r="K17" i="6"/>
  <c r="L14" i="5"/>
  <c r="L13" i="5"/>
  <c r="L10" i="5"/>
  <c r="L11" i="5"/>
  <c r="L12" i="5"/>
  <c r="AG17" i="5"/>
  <c r="AG18" i="5"/>
  <c r="AG10" i="5"/>
  <c r="AG11" i="5"/>
  <c r="AG12" i="5"/>
  <c r="AG13" i="5"/>
  <c r="AG14" i="5"/>
  <c r="AG15" i="5"/>
  <c r="AH19" i="5" s="1"/>
  <c r="AI19" i="5" s="1"/>
  <c r="AG20" i="5"/>
  <c r="Z17" i="5"/>
  <c r="Z18" i="5"/>
  <c r="Z13" i="5"/>
  <c r="Z14" i="5"/>
  <c r="Z10" i="5"/>
  <c r="Z11" i="5"/>
  <c r="L17" i="5"/>
  <c r="L18" i="5"/>
  <c r="AH16" i="5" l="1"/>
  <c r="AI16" i="5" s="1"/>
  <c r="AH15" i="5"/>
  <c r="AH20" i="5"/>
  <c r="AH18" i="5"/>
  <c r="AH17" i="5"/>
  <c r="AI17" i="5" s="1"/>
  <c r="C21" i="5" l="1"/>
  <c r="AK20" i="5"/>
  <c r="AI20" i="5"/>
  <c r="AL20" i="5" s="1"/>
  <c r="AD20" i="5"/>
  <c r="Z20" i="5"/>
  <c r="P20" i="5"/>
  <c r="L20" i="5"/>
  <c r="AK18" i="5"/>
  <c r="AI18" i="5"/>
  <c r="AL18" i="5" s="1"/>
  <c r="AD18" i="5"/>
  <c r="P18" i="5"/>
  <c r="AK15" i="5"/>
  <c r="AI15" i="5"/>
  <c r="AL15" i="5" s="1"/>
  <c r="AD15" i="5"/>
  <c r="P15" i="5"/>
  <c r="L15" i="5"/>
  <c r="AK14" i="5"/>
  <c r="AD14" i="5"/>
  <c r="P14" i="5"/>
  <c r="AK12" i="5"/>
  <c r="AD12" i="5"/>
  <c r="Z12" i="5"/>
  <c r="P12" i="5"/>
  <c r="AK11" i="5"/>
  <c r="AD11" i="5"/>
  <c r="P11" i="5"/>
  <c r="AK9" i="5"/>
  <c r="AG9" i="5"/>
  <c r="AD9" i="5"/>
  <c r="Z9" i="5"/>
  <c r="L9" i="5"/>
  <c r="A4" i="6"/>
  <c r="A3" i="6"/>
  <c r="A2" i="6"/>
  <c r="AA11" i="5" l="1"/>
  <c r="AB11" i="5" s="1"/>
  <c r="AE11" i="5" s="1"/>
  <c r="AA9" i="5"/>
  <c r="AB9" i="5" s="1"/>
  <c r="AE9" i="5" s="1"/>
  <c r="AA14" i="5"/>
  <c r="AB14" i="5" s="1"/>
  <c r="AE14" i="5" s="1"/>
  <c r="AA10" i="5"/>
  <c r="AB10" i="5" s="1"/>
  <c r="AE10" i="5" s="1"/>
  <c r="AA13" i="5"/>
  <c r="AB13" i="5" s="1"/>
  <c r="AE13" i="5" s="1"/>
  <c r="M19" i="5"/>
  <c r="N19" i="5" s="1"/>
  <c r="M16" i="5"/>
  <c r="N16" i="5" s="1"/>
  <c r="M17" i="5"/>
  <c r="N17" i="5" s="1"/>
  <c r="M18" i="5"/>
  <c r="N18" i="5" s="1"/>
  <c r="M20" i="5"/>
  <c r="N20" i="5" s="1"/>
  <c r="Q20" i="5" s="1"/>
  <c r="M15" i="5"/>
  <c r="N15" i="5" s="1"/>
  <c r="Q15" i="5" s="1"/>
  <c r="M11" i="5"/>
  <c r="N11" i="5" s="1"/>
  <c r="Q11" i="5" s="1"/>
  <c r="M9" i="5"/>
  <c r="N9" i="5" s="1"/>
  <c r="Q9" i="5" s="1"/>
  <c r="M10" i="5"/>
  <c r="N10" i="5" s="1"/>
  <c r="Q10" i="5" s="1"/>
  <c r="M14" i="5"/>
  <c r="N14" i="5" s="1"/>
  <c r="Q14" i="5" s="1"/>
  <c r="M12" i="5"/>
  <c r="N12" i="5" s="1"/>
  <c r="Q12" i="5" s="1"/>
  <c r="M13" i="5"/>
  <c r="N13" i="5" s="1"/>
  <c r="Q13" i="5" s="1"/>
  <c r="AA16" i="5"/>
  <c r="AB16" i="5" s="1"/>
  <c r="AA19" i="5"/>
  <c r="AB19" i="5" s="1"/>
  <c r="AA17" i="5"/>
  <c r="AB17" i="5" s="1"/>
  <c r="AA18" i="5"/>
  <c r="AA20" i="5"/>
  <c r="AB20" i="5" s="1"/>
  <c r="AE20" i="5" s="1"/>
  <c r="AA15" i="5"/>
  <c r="AB15" i="5" s="1"/>
  <c r="AE15" i="5" s="1"/>
  <c r="AH9" i="5"/>
  <c r="AI9" i="5" s="1"/>
  <c r="AL9" i="5" s="1"/>
  <c r="AH13" i="5"/>
  <c r="AI13" i="5" s="1"/>
  <c r="AL13" i="5" s="1"/>
  <c r="AH11" i="5"/>
  <c r="AH14" i="5"/>
  <c r="AI14" i="5" s="1"/>
  <c r="AL14" i="5" s="1"/>
  <c r="AH12" i="5"/>
  <c r="AI12" i="5" s="1"/>
  <c r="AL12" i="5" s="1"/>
  <c r="AH10" i="5"/>
  <c r="AI10" i="5" s="1"/>
  <c r="AL10" i="5" s="1"/>
  <c r="AA12" i="5"/>
  <c r="AB12" i="5" s="1"/>
  <c r="AE12" i="5" s="1"/>
  <c r="W12" i="5"/>
  <c r="X12" i="5" s="1"/>
  <c r="J21" i="5"/>
  <c r="W11" i="5"/>
  <c r="X11" i="5" s="1"/>
  <c r="W18" i="5"/>
  <c r="X18" i="5" s="1"/>
  <c r="W15" i="5"/>
  <c r="X15" i="5" s="1"/>
  <c r="W20" i="5"/>
  <c r="X20" i="5" s="1"/>
  <c r="W14" i="5"/>
  <c r="X14" i="5" s="1"/>
  <c r="W9" i="5"/>
  <c r="X9" i="5" s="1"/>
  <c r="AI11" i="5"/>
  <c r="AL11" i="5" s="1"/>
  <c r="Q21" i="5" l="1"/>
  <c r="AB18" i="5"/>
  <c r="AE18" i="5" s="1"/>
  <c r="AE21" i="5" s="1"/>
  <c r="X21" i="5"/>
  <c r="AL21" i="5"/>
</calcChain>
</file>

<file path=xl/sharedStrings.xml><?xml version="1.0" encoding="utf-8"?>
<sst xmlns="http://schemas.openxmlformats.org/spreadsheetml/2006/main" count="103" uniqueCount="44">
  <si>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</si>
  <si>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</si>
  <si>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</si>
  <si>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</si>
  <si>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</si>
  <si>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</si>
  <si>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</si>
  <si>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Madrid, a XX de XXXXXX de 20xx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</si>
  <si>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</si>
  <si>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</si>
  <si>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</si>
  <si>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</si>
  <si>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</si>
  <si>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</si>
  <si>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</si>
  <si>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</si>
  <si>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</si>
  <si>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</si>
  <si>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</si>
  <si>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r>
      <t>Importe Oferta</t>
    </r>
    <r>
      <rPr>
        <b/>
        <i/>
        <sz val="12"/>
        <rFont val="Tahoma"/>
        <family val="2"/>
      </rPr>
      <t xml:space="preserve"> (</t>
    </r>
    <r>
      <rPr>
        <sz val="12"/>
        <rFont val="Tahoma"/>
        <family val="2"/>
      </rPr>
      <t>Contrato + prorroga/s)</t>
    </r>
  </si>
  <si>
    <t>Celda contigua: incluir puntuación económica indicada en los pliegos. Si los lotes se valoran con diferente puntuación económica hay que tenerlo en cuenta en la fórmula.</t>
  </si>
  <si>
    <t>%  Ahorro s/ licitación</t>
  </si>
  <si>
    <t>“De conformidad con lo dispuesto en el artículo 44.6 (párrafo segundo) de la Ley 9/2017, de 8 de noviembre, de Contratos del Sector Público, por la que se transponen al ordenamiento jurídico español las Directivas del Parlamento Europeo y del Consejo 2014/23/UE y 2014/24/UE, de 26 de febrero de 2014 (“LCSP”), el presente acuerdo podrá impugnarse en vía administrativa de conformidad con lo dispuesto en la Ley 39/2015, de 1 de octubre, del Procedimiento Administrativo Común de las Administraciones Públicas, ante el Presidente de la Sociedad Estatal de Participaciones Industriales (SEPI), C/ Velázquez nº 134, 28006 Madrid, entidad de derecho público que ostenta la condición de accionista único de la Corporación de Radio y Televisión Española, Sociedad Anónima, S.M.E. en el plazo de un mes a contar desde el día siguiente de la notificación, de acuerdo con lo establecido en la Ley 39/2015, de 1 de octubre, del Procedimiento Administrativo Común de las Administraciones Públicas. Igualmente, le comunicamos que puede ejercer su derecho de acceso al expediente en los términos legalmente establecidos”.</t>
  </si>
  <si>
    <t>PROPUESTA DE ADJUDICACIÓN DEL EXPEDIENTE S-00927-2024</t>
  </si>
  <si>
    <t>"Formación en competencias digitales y habilidades personales"</t>
  </si>
  <si>
    <t>AULA SMART EDITORIAL SL</t>
  </si>
  <si>
    <t>DICAMPUS SL</t>
  </si>
  <si>
    <t>EUROCONSULTORÍA FORMACIÓN EMPRESA, S.L</t>
  </si>
  <si>
    <t>GRUPO EDUCATIVO AL-ANDALUS SOCIEDAD LIMITADA</t>
  </si>
  <si>
    <t>INNOVACION Y CONSULTORIA AVANZADAS EN RECURSOS Y ORGANIZACIONES SL</t>
  </si>
  <si>
    <t>SMARTMIND SL</t>
  </si>
  <si>
    <t>EUROCONSULTORÍA FORMACIÓN EMPRESA, SL</t>
  </si>
  <si>
    <t>AULA SMART EDITORIAL, SL</t>
  </si>
  <si>
    <t>GRUPO EDUCATIVO AL-ANDALUS, SL</t>
  </si>
  <si>
    <t>SMARTMIND, SL</t>
  </si>
  <si>
    <t>Lote 1:             Competencias digitales</t>
  </si>
  <si>
    <t>Lote 2:            Habilidades personales</t>
  </si>
  <si>
    <r>
      <t>Importe Oferta</t>
    </r>
    <r>
      <rPr>
        <b/>
        <i/>
        <sz val="12"/>
        <rFont val="Tahoma"/>
        <family val="2"/>
      </rPr>
      <t xml:space="preserve"> (</t>
    </r>
    <r>
      <rPr>
        <sz val="12"/>
        <rFont val="Tahoma"/>
        <family val="2"/>
      </rPr>
      <t>Contrato)</t>
    </r>
  </si>
  <si>
    <t>Alternativa 2: oferta conjunta "Aula Smart" por los dos lotes (5% de descuento)</t>
  </si>
  <si>
    <t>Lote 2:                  Habilidades personales</t>
  </si>
  <si>
    <t>Alternativa 4: oferta conjunta "Grupo Edu. Al-Andalus" por los dos (5% de decuento)</t>
  </si>
  <si>
    <t>Alternativa 3: oferta conjunta "Dicampus, SL" por los dos (5% de decuento)</t>
  </si>
  <si>
    <t>Alternativa 5: oferta conjunta "Smartmind" por los dos lotes (6% de descuento)</t>
  </si>
  <si>
    <t>Madrid, a 22 de marzo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</si>
</sst>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  <numFmt numFmtId="167" formatCode="#,##0_ ;\-#,##0\ "/>
  </numFmts>
  <fonts count="24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4"/>
      <color theme="9"/>
      <name val="Tahoma"/>
      <family val="2"/>
    </font>
    <font>
      <sz val="10"/>
      <name val="Calibri"/>
      <family val="2"/>
    </font>
    <font>
      <sz val="10"/>
      <name val="Tahoma"/>
      <family val="2"/>
    </font>
    <font>
      <b/>
      <sz val="10"/>
      <name val="Tahoma"/>
      <family val="2"/>
    </font>
    <font>
      <b/>
      <sz val="12"/>
      <color theme="1"/>
      <name val="Tahoma"/>
      <family val="2"/>
    </font>
    <font>
      <b/>
      <sz val="1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09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4" fontId="6" fillId="0" borderId="13" xfId="0" applyNumberFormat="1" applyFont="1" applyFill="1" applyBorder="1" applyAlignment="1">
      <alignment horizontal="center" vertical="center"/>
    </xf>
    <xf numFmtId="4" fontId="6" fillId="0" borderId="12" xfId="0" applyNumberFormat="1" applyFont="1" applyFill="1" applyBorder="1" applyAlignment="1">
      <alignment horizontal="right" vertical="center" indent="1"/>
    </xf>
    <xf numFmtId="4" fontId="9" fillId="4" borderId="2" xfId="0" applyNumberFormat="1" applyFont="1" applyFill="1" applyBorder="1" applyAlignment="1">
      <alignment horizontal="right" vertical="center" indent="1"/>
    </xf>
    <xf numFmtId="4" fontId="6" fillId="0" borderId="17" xfId="0" applyNumberFormat="1" applyFont="1" applyFill="1" applyBorder="1" applyAlignment="1">
      <alignment horizontal="center" vertical="center"/>
    </xf>
    <xf numFmtId="4" fontId="6" fillId="0" borderId="14" xfId="0" applyNumberFormat="1" applyFont="1" applyFill="1" applyBorder="1" applyAlignment="1">
      <alignment horizontal="center" vertical="center"/>
    </xf>
    <xf numFmtId="4" fontId="6" fillId="0" borderId="2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4" fontId="6" fillId="0" borderId="2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top"/>
    </xf>
    <xf numFmtId="165" fontId="5" fillId="0" borderId="12" xfId="2" applyNumberFormat="1" applyFont="1" applyFill="1" applyBorder="1" applyAlignment="1">
      <alignment horizontal="center" vertical="center"/>
    </xf>
    <xf numFmtId="10" fontId="5" fillId="0" borderId="1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65" fontId="5" fillId="0" borderId="2" xfId="2" applyNumberFormat="1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4" xfId="2" applyFont="1" applyFill="1" applyBorder="1" applyAlignment="1">
      <alignment horizontal="center" vertical="center"/>
    </xf>
    <xf numFmtId="165" fontId="5" fillId="0" borderId="16" xfId="2" applyNumberFormat="1" applyFont="1" applyFill="1" applyBorder="1" applyAlignment="1">
      <alignment horizontal="center" vertical="center"/>
    </xf>
    <xf numFmtId="10" fontId="5" fillId="0" borderId="16" xfId="0" applyNumberFormat="1" applyFont="1" applyFill="1" applyBorder="1" applyAlignment="1">
      <alignment horizontal="center" vertical="center"/>
    </xf>
    <xf numFmtId="164" fontId="5" fillId="0" borderId="17" xfId="2" applyFont="1" applyFill="1" applyBorder="1" applyAlignment="1">
      <alignment horizontal="center" vertical="center"/>
    </xf>
    <xf numFmtId="0" fontId="9" fillId="0" borderId="21" xfId="0" applyNumberFormat="1" applyFont="1" applyFill="1" applyBorder="1" applyAlignment="1">
      <alignment horizontal="right" vertical="center" wrapText="1"/>
    </xf>
    <xf numFmtId="166" fontId="17" fillId="0" borderId="21" xfId="0" applyNumberFormat="1" applyFont="1" applyFill="1" applyBorder="1" applyAlignment="1">
      <alignment horizontal="center" vertical="center"/>
    </xf>
    <xf numFmtId="0" fontId="16" fillId="0" borderId="24" xfId="0" applyNumberFormat="1" applyFont="1" applyFill="1" applyBorder="1" applyAlignment="1">
      <alignment horizontal="left" vertical="top" wrapText="1"/>
    </xf>
    <xf numFmtId="164" fontId="5" fillId="0" borderId="25" xfId="2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0" fontId="0" fillId="5" borderId="0" xfId="0" applyFill="1"/>
    <xf numFmtId="4" fontId="6" fillId="5" borderId="12" xfId="0" applyNumberFormat="1" applyFont="1" applyFill="1" applyBorder="1" applyAlignment="1">
      <alignment horizontal="right" vertical="center" indent="1"/>
    </xf>
    <xf numFmtId="166" fontId="6" fillId="5" borderId="2" xfId="0" applyNumberFormat="1" applyFont="1" applyFill="1" applyBorder="1" applyAlignment="1">
      <alignment horizontal="center" vertical="center"/>
    </xf>
    <xf numFmtId="4" fontId="6" fillId="5" borderId="2" xfId="0" applyNumberFormat="1" applyFont="1" applyFill="1" applyBorder="1" applyAlignment="1">
      <alignment horizontal="right" vertical="center" indent="1"/>
    </xf>
    <xf numFmtId="166" fontId="6" fillId="5" borderId="16" xfId="0" applyNumberFormat="1" applyFont="1" applyFill="1" applyBorder="1" applyAlignment="1">
      <alignment horizontal="center" vertical="center"/>
    </xf>
    <xf numFmtId="4" fontId="6" fillId="5" borderId="16" xfId="0" applyNumberFormat="1" applyFont="1" applyFill="1" applyBorder="1" applyAlignment="1">
      <alignment horizontal="right" vertical="center" indent="1"/>
    </xf>
    <xf numFmtId="0" fontId="5" fillId="5" borderId="6" xfId="0" applyFont="1" applyFill="1" applyBorder="1"/>
    <xf numFmtId="4" fontId="6" fillId="0" borderId="32" xfId="0" applyNumberFormat="1" applyFont="1" applyFill="1" applyBorder="1" applyAlignment="1">
      <alignment horizontal="center" vertical="center"/>
    </xf>
    <xf numFmtId="4" fontId="6" fillId="0" borderId="31" xfId="0" applyNumberFormat="1" applyFont="1" applyFill="1" applyBorder="1" applyAlignment="1">
      <alignment horizontal="right" vertical="center" indent="1"/>
    </xf>
    <xf numFmtId="10" fontId="5" fillId="0" borderId="31" xfId="0" applyNumberFormat="1" applyFont="1" applyFill="1" applyBorder="1" applyAlignment="1">
      <alignment horizontal="center" vertical="center"/>
    </xf>
    <xf numFmtId="164" fontId="5" fillId="0" borderId="32" xfId="2" applyFont="1" applyFill="1" applyBorder="1" applyAlignment="1">
      <alignment horizontal="center" vertical="center"/>
    </xf>
    <xf numFmtId="10" fontId="5" fillId="0" borderId="19" xfId="0" applyNumberFormat="1" applyFont="1" applyFill="1" applyBorder="1" applyAlignment="1">
      <alignment horizontal="center" vertical="center"/>
    </xf>
    <xf numFmtId="0" fontId="9" fillId="2" borderId="33" xfId="0" applyFont="1" applyFill="1" applyBorder="1" applyAlignment="1">
      <alignment horizontal="center" vertical="center" wrapText="1"/>
    </xf>
    <xf numFmtId="0" fontId="20" fillId="5" borderId="33" xfId="0" applyFont="1" applyFill="1" applyBorder="1" applyAlignment="1">
      <alignment horizontal="left" vertical="center" wrapText="1"/>
    </xf>
    <xf numFmtId="0" fontId="20" fillId="0" borderId="7" xfId="0" applyNumberFormat="1" applyFont="1" applyFill="1" applyBorder="1" applyAlignment="1">
      <alignment horizontal="left" vertical="center" wrapText="1"/>
    </xf>
    <xf numFmtId="0" fontId="20" fillId="5" borderId="24" xfId="0" applyFont="1" applyFill="1" applyBorder="1" applyAlignment="1">
      <alignment horizontal="left" vertical="center" wrapText="1"/>
    </xf>
    <xf numFmtId="0" fontId="20" fillId="5" borderId="24" xfId="0" applyFont="1" applyFill="1" applyBorder="1" applyAlignment="1">
      <alignment vertical="center" wrapText="1"/>
    </xf>
    <xf numFmtId="165" fontId="5" fillId="0" borderId="31" xfId="2" applyNumberFormat="1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 wrapText="1"/>
    </xf>
    <xf numFmtId="10" fontId="5" fillId="0" borderId="35" xfId="0" applyNumberFormat="1" applyFont="1" applyFill="1" applyBorder="1" applyAlignment="1">
      <alignment horizontal="center" vertical="center"/>
    </xf>
    <xf numFmtId="166" fontId="9" fillId="4" borderId="2" xfId="0" applyNumberFormat="1" applyFont="1" applyFill="1" applyBorder="1" applyAlignment="1">
      <alignment horizontal="center" vertical="center"/>
    </xf>
    <xf numFmtId="166" fontId="6" fillId="0" borderId="2" xfId="0" applyNumberFormat="1" applyFont="1" applyBorder="1" applyAlignment="1">
      <alignment vertical="center"/>
    </xf>
    <xf numFmtId="0" fontId="9" fillId="2" borderId="37" xfId="0" applyFont="1" applyFill="1" applyBorder="1" applyAlignment="1">
      <alignment horizontal="center" vertical="center" wrapText="1"/>
    </xf>
    <xf numFmtId="166" fontId="6" fillId="0" borderId="38" xfId="0" applyNumberFormat="1" applyFont="1" applyBorder="1" applyAlignment="1">
      <alignment horizontal="right" vertical="center"/>
    </xf>
    <xf numFmtId="4" fontId="6" fillId="0" borderId="31" xfId="0" applyNumberFormat="1" applyFont="1" applyFill="1" applyBorder="1" applyAlignment="1">
      <alignment horizontal="center" vertical="center"/>
    </xf>
    <xf numFmtId="166" fontId="6" fillId="5" borderId="36" xfId="0" applyNumberFormat="1" applyFont="1" applyFill="1" applyBorder="1" applyAlignment="1">
      <alignment horizontal="center" vertical="center"/>
    </xf>
    <xf numFmtId="4" fontId="6" fillId="5" borderId="11" xfId="0" applyNumberFormat="1" applyFont="1" applyFill="1" applyBorder="1" applyAlignment="1">
      <alignment horizontal="center" vertical="center"/>
    </xf>
    <xf numFmtId="4" fontId="6" fillId="5" borderId="31" xfId="0" applyNumberFormat="1" applyFont="1" applyFill="1" applyBorder="1" applyAlignment="1">
      <alignment horizontal="right" vertical="center" indent="1"/>
    </xf>
    <xf numFmtId="166" fontId="6" fillId="5" borderId="15" xfId="0" applyNumberFormat="1" applyFont="1" applyFill="1" applyBorder="1" applyAlignment="1">
      <alignment horizontal="center" vertical="center"/>
    </xf>
    <xf numFmtId="9" fontId="5" fillId="0" borderId="39" xfId="3" applyFont="1" applyFill="1" applyBorder="1" applyAlignment="1">
      <alignment horizontal="center" vertical="center"/>
    </xf>
    <xf numFmtId="9" fontId="5" fillId="0" borderId="40" xfId="3" applyFont="1" applyFill="1" applyBorder="1" applyAlignment="1">
      <alignment horizontal="center" vertical="center"/>
    </xf>
    <xf numFmtId="9" fontId="5" fillId="0" borderId="41" xfId="3" applyFont="1" applyFill="1" applyBorder="1" applyAlignment="1">
      <alignment horizontal="center" vertical="center"/>
    </xf>
    <xf numFmtId="9" fontId="5" fillId="0" borderId="42" xfId="3" applyFont="1" applyFill="1" applyBorder="1" applyAlignment="1">
      <alignment horizontal="center" vertical="center"/>
    </xf>
    <xf numFmtId="9" fontId="5" fillId="0" borderId="43" xfId="3" applyFont="1" applyFill="1" applyBorder="1" applyAlignment="1">
      <alignment horizontal="center" vertical="center"/>
    </xf>
    <xf numFmtId="165" fontId="5" fillId="0" borderId="44" xfId="2" applyNumberFormat="1" applyFont="1" applyFill="1" applyBorder="1" applyAlignment="1">
      <alignment horizontal="center" vertical="center"/>
    </xf>
    <xf numFmtId="165" fontId="5" fillId="0" borderId="45" xfId="2" applyNumberFormat="1" applyFont="1" applyFill="1" applyBorder="1" applyAlignment="1">
      <alignment horizontal="center" vertical="center"/>
    </xf>
    <xf numFmtId="0" fontId="1" fillId="0" borderId="46" xfId="0" applyFont="1" applyFill="1" applyBorder="1"/>
    <xf numFmtId="0" fontId="1" fillId="0" borderId="47" xfId="0" applyFont="1" applyFill="1" applyBorder="1"/>
    <xf numFmtId="0" fontId="1" fillId="0" borderId="48" xfId="0" applyFont="1" applyFill="1" applyBorder="1"/>
    <xf numFmtId="0" fontId="1" fillId="0" borderId="45" xfId="0" applyFont="1" applyFill="1" applyBorder="1"/>
    <xf numFmtId="165" fontId="5" fillId="0" borderId="48" xfId="2" applyNumberFormat="1" applyFont="1" applyFill="1" applyBorder="1" applyAlignment="1">
      <alignment horizontal="center" vertical="center"/>
    </xf>
    <xf numFmtId="4" fontId="6" fillId="5" borderId="37" xfId="0" applyNumberFormat="1" applyFont="1" applyFill="1" applyBorder="1" applyAlignment="1">
      <alignment horizontal="right" vertical="center" indent="1"/>
    </xf>
    <xf numFmtId="166" fontId="6" fillId="5" borderId="41" xfId="0" applyNumberFormat="1" applyFont="1" applyFill="1" applyBorder="1" applyAlignment="1">
      <alignment horizontal="right" vertical="center" indent="1"/>
    </xf>
    <xf numFmtId="4" fontId="6" fillId="5" borderId="14" xfId="0" applyNumberFormat="1" applyFont="1" applyFill="1" applyBorder="1" applyAlignment="1">
      <alignment horizontal="right" vertical="center" indent="1"/>
    </xf>
    <xf numFmtId="166" fontId="6" fillId="0" borderId="41" xfId="0" applyNumberFormat="1" applyFont="1" applyFill="1" applyBorder="1" applyAlignment="1">
      <alignment horizontal="right" vertical="center" indent="1"/>
    </xf>
    <xf numFmtId="4" fontId="6" fillId="0" borderId="14" xfId="0" applyNumberFormat="1" applyFont="1" applyFill="1" applyBorder="1" applyAlignment="1">
      <alignment horizontal="right" vertical="center" indent="1"/>
    </xf>
    <xf numFmtId="166" fontId="6" fillId="0" borderId="40" xfId="0" applyNumberFormat="1" applyFont="1" applyFill="1" applyBorder="1" applyAlignment="1">
      <alignment horizontal="right" vertical="center" indent="1"/>
    </xf>
    <xf numFmtId="4" fontId="6" fillId="0" borderId="32" xfId="0" applyNumberFormat="1" applyFont="1" applyFill="1" applyBorder="1" applyAlignment="1">
      <alignment horizontal="right" vertical="center" indent="1"/>
    </xf>
    <xf numFmtId="0" fontId="1" fillId="0" borderId="44" xfId="0" applyFont="1" applyFill="1" applyBorder="1"/>
    <xf numFmtId="166" fontId="6" fillId="5" borderId="11" xfId="0" applyNumberFormat="1" applyFont="1" applyFill="1" applyBorder="1" applyAlignment="1">
      <alignment horizontal="right" vertical="center" indent="1"/>
    </xf>
    <xf numFmtId="4" fontId="6" fillId="5" borderId="13" xfId="0" applyNumberFormat="1" applyFont="1" applyFill="1" applyBorder="1" applyAlignment="1">
      <alignment horizontal="right" vertical="center" indent="1"/>
    </xf>
    <xf numFmtId="166" fontId="6" fillId="5" borderId="7" xfId="0" applyNumberFormat="1" applyFont="1" applyFill="1" applyBorder="1" applyAlignment="1">
      <alignment horizontal="right" vertical="center" indent="1"/>
    </xf>
    <xf numFmtId="166" fontId="6" fillId="5" borderId="14" xfId="0" applyNumberFormat="1" applyFont="1" applyFill="1" applyBorder="1" applyAlignment="1">
      <alignment horizontal="right" vertical="center" indent="1"/>
    </xf>
    <xf numFmtId="4" fontId="6" fillId="5" borderId="17" xfId="0" applyNumberFormat="1" applyFont="1" applyFill="1" applyBorder="1" applyAlignment="1">
      <alignment horizontal="right" vertical="center" indent="1"/>
    </xf>
    <xf numFmtId="166" fontId="6" fillId="5" borderId="33" xfId="0" applyNumberFormat="1" applyFont="1" applyFill="1" applyBorder="1" applyAlignment="1">
      <alignment horizontal="right" vertical="center" indent="1"/>
    </xf>
    <xf numFmtId="166" fontId="6" fillId="5" borderId="15" xfId="0" applyNumberFormat="1" applyFont="1" applyFill="1" applyBorder="1" applyAlignment="1">
      <alignment horizontal="right" vertical="center" indent="1"/>
    </xf>
    <xf numFmtId="4" fontId="6" fillId="0" borderId="24" xfId="0" applyNumberFormat="1" applyFont="1" applyFill="1" applyBorder="1" applyAlignment="1">
      <alignment horizontal="right" vertical="center" indent="1"/>
    </xf>
    <xf numFmtId="166" fontId="6" fillId="5" borderId="30" xfId="0" applyNumberFormat="1" applyFont="1" applyFill="1" applyBorder="1" applyAlignment="1">
      <alignment horizontal="right" vertical="center" indent="1"/>
    </xf>
    <xf numFmtId="4" fontId="6" fillId="0" borderId="45" xfId="0" applyNumberFormat="1" applyFont="1" applyFill="1" applyBorder="1" applyAlignment="1">
      <alignment horizontal="right" vertical="center" indent="1"/>
    </xf>
    <xf numFmtId="0" fontId="9" fillId="0" borderId="3" xfId="0" applyNumberFormat="1" applyFont="1" applyFill="1" applyBorder="1" applyAlignment="1">
      <alignment horizontal="right" vertical="center" wrapText="1"/>
    </xf>
    <xf numFmtId="0" fontId="20" fillId="5" borderId="11" xfId="0" applyFont="1" applyFill="1" applyBorder="1" applyAlignment="1">
      <alignment horizontal="left" vertical="center" wrapText="1"/>
    </xf>
    <xf numFmtId="166" fontId="6" fillId="0" borderId="12" xfId="0" applyNumberFormat="1" applyFont="1" applyFill="1" applyBorder="1" applyAlignment="1">
      <alignment horizontal="center" vertical="center" wrapText="1"/>
    </xf>
    <xf numFmtId="166" fontId="6" fillId="0" borderId="2" xfId="0" applyNumberFormat="1" applyFont="1" applyFill="1" applyBorder="1" applyAlignment="1">
      <alignment horizontal="center" vertical="center" wrapText="1"/>
    </xf>
    <xf numFmtId="166" fontId="6" fillId="0" borderId="16" xfId="0" applyNumberFormat="1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right" vertical="center" indent="1"/>
    </xf>
    <xf numFmtId="166" fontId="9" fillId="0" borderId="43" xfId="0" applyNumberFormat="1" applyFont="1" applyFill="1" applyBorder="1" applyAlignment="1">
      <alignment horizontal="right" vertical="center" indent="1"/>
    </xf>
    <xf numFmtId="4" fontId="9" fillId="0" borderId="16" xfId="0" applyNumberFormat="1" applyFont="1" applyFill="1" applyBorder="1" applyAlignment="1">
      <alignment horizontal="right" vertical="center" indent="1"/>
    </xf>
    <xf numFmtId="4" fontId="9" fillId="0" borderId="17" xfId="0" applyNumberFormat="1" applyFont="1" applyFill="1" applyBorder="1" applyAlignment="1">
      <alignment horizontal="right" vertical="center" indent="1"/>
    </xf>
    <xf numFmtId="166" fontId="6" fillId="0" borderId="43" xfId="0" applyNumberFormat="1" applyFont="1" applyFill="1" applyBorder="1" applyAlignment="1">
      <alignment horizontal="right" vertical="center" indent="1"/>
    </xf>
    <xf numFmtId="4" fontId="6" fillId="0" borderId="16" xfId="0" applyNumberFormat="1" applyFont="1" applyFill="1" applyBorder="1" applyAlignment="1">
      <alignment horizontal="right" vertical="center" indent="1"/>
    </xf>
    <xf numFmtId="4" fontId="6" fillId="0" borderId="17" xfId="0" applyNumberFormat="1" applyFont="1" applyFill="1" applyBorder="1" applyAlignment="1">
      <alignment horizontal="right" vertical="center" indent="1"/>
    </xf>
    <xf numFmtId="166" fontId="9" fillId="5" borderId="49" xfId="0" applyNumberFormat="1" applyFont="1" applyFill="1" applyBorder="1" applyAlignment="1">
      <alignment horizontal="right" vertical="center" indent="1"/>
    </xf>
    <xf numFmtId="4" fontId="9" fillId="0" borderId="12" xfId="0" applyNumberFormat="1" applyFont="1" applyFill="1" applyBorder="1" applyAlignment="1">
      <alignment horizontal="right" vertical="center" indent="1"/>
    </xf>
    <xf numFmtId="4" fontId="9" fillId="5" borderId="37" xfId="0" applyNumberFormat="1" applyFont="1" applyFill="1" applyBorder="1" applyAlignment="1">
      <alignment horizontal="right" vertical="center" indent="1"/>
    </xf>
    <xf numFmtId="166" fontId="9" fillId="0" borderId="49" xfId="0" applyNumberFormat="1" applyFont="1" applyFill="1" applyBorder="1" applyAlignment="1">
      <alignment horizontal="right" vertical="center" indent="1"/>
    </xf>
    <xf numFmtId="4" fontId="9" fillId="5" borderId="12" xfId="0" applyNumberFormat="1" applyFont="1" applyFill="1" applyBorder="1" applyAlignment="1">
      <alignment horizontal="right" vertical="center" indent="1"/>
    </xf>
    <xf numFmtId="4" fontId="9" fillId="0" borderId="37" xfId="0" applyNumberFormat="1" applyFont="1" applyFill="1" applyBorder="1" applyAlignment="1">
      <alignment horizontal="right" vertical="center" indent="1"/>
    </xf>
    <xf numFmtId="166" fontId="6" fillId="0" borderId="7" xfId="0" applyNumberFormat="1" applyFont="1" applyFill="1" applyBorder="1" applyAlignment="1">
      <alignment horizontal="right" vertical="center" indent="1"/>
    </xf>
    <xf numFmtId="166" fontId="6" fillId="0" borderId="14" xfId="0" applyNumberFormat="1" applyFont="1" applyFill="1" applyBorder="1" applyAlignment="1">
      <alignment horizontal="right" vertical="center" indent="1"/>
    </xf>
    <xf numFmtId="166" fontId="9" fillId="0" borderId="40" xfId="0" applyNumberFormat="1" applyFont="1" applyFill="1" applyBorder="1" applyAlignment="1">
      <alignment horizontal="right" vertical="center" indent="1"/>
    </xf>
    <xf numFmtId="4" fontId="9" fillId="0" borderId="32" xfId="0" applyNumberFormat="1" applyFont="1" applyFill="1" applyBorder="1" applyAlignment="1">
      <alignment horizontal="right" vertical="center" indent="1"/>
    </xf>
    <xf numFmtId="166" fontId="9" fillId="5" borderId="7" xfId="0" applyNumberFormat="1" applyFont="1" applyFill="1" applyBorder="1" applyAlignment="1">
      <alignment horizontal="right" vertical="center" indent="1"/>
    </xf>
    <xf numFmtId="166" fontId="9" fillId="5" borderId="14" xfId="0" applyNumberFormat="1" applyFont="1" applyFill="1" applyBorder="1" applyAlignment="1">
      <alignment horizontal="right" vertical="center" indent="1"/>
    </xf>
    <xf numFmtId="166" fontId="9" fillId="5" borderId="15" xfId="0" applyNumberFormat="1" applyFont="1" applyFill="1" applyBorder="1" applyAlignment="1">
      <alignment horizontal="right" vertical="center" indent="1"/>
    </xf>
    <xf numFmtId="4" fontId="9" fillId="5" borderId="14" xfId="0" applyNumberFormat="1" applyFont="1" applyFill="1" applyBorder="1" applyAlignment="1">
      <alignment horizontal="right" vertical="center" indent="1"/>
    </xf>
    <xf numFmtId="0" fontId="21" fillId="4" borderId="7" xfId="0" applyNumberFormat="1" applyFont="1" applyFill="1" applyBorder="1" applyAlignment="1">
      <alignment horizontal="left" vertical="center" wrapText="1"/>
    </xf>
    <xf numFmtId="0" fontId="9" fillId="2" borderId="52" xfId="0" applyFont="1" applyFill="1" applyBorder="1" applyAlignment="1">
      <alignment horizontal="center" vertical="center" wrapText="1"/>
    </xf>
    <xf numFmtId="0" fontId="9" fillId="2" borderId="53" xfId="0" applyFont="1" applyFill="1" applyBorder="1" applyAlignment="1">
      <alignment horizontal="center" vertical="center" wrapText="1"/>
    </xf>
    <xf numFmtId="4" fontId="6" fillId="0" borderId="54" xfId="0" applyNumberFormat="1" applyFont="1" applyFill="1" applyBorder="1" applyAlignment="1">
      <alignment horizontal="center" vertical="center" wrapText="1"/>
    </xf>
    <xf numFmtId="4" fontId="6" fillId="0" borderId="55" xfId="0" applyNumberFormat="1" applyFont="1" applyFill="1" applyBorder="1" applyAlignment="1">
      <alignment horizontal="center" vertical="center" wrapText="1"/>
    </xf>
    <xf numFmtId="4" fontId="6" fillId="0" borderId="56" xfId="0" applyNumberFormat="1" applyFont="1" applyFill="1" applyBorder="1" applyAlignment="1">
      <alignment horizontal="center" vertical="center" wrapText="1"/>
    </xf>
    <xf numFmtId="166" fontId="17" fillId="0" borderId="51" xfId="0" applyNumberFormat="1" applyFont="1" applyFill="1" applyBorder="1" applyAlignment="1">
      <alignment horizontal="center" vertical="center"/>
    </xf>
    <xf numFmtId="0" fontId="3" fillId="0" borderId="49" xfId="0" applyFont="1" applyFill="1" applyBorder="1"/>
    <xf numFmtId="4" fontId="6" fillId="0" borderId="26" xfId="0" applyNumberFormat="1" applyFont="1" applyFill="1" applyBorder="1" applyAlignment="1">
      <alignment horizontal="center" vertical="center" wrapText="1"/>
    </xf>
    <xf numFmtId="4" fontId="6" fillId="0" borderId="27" xfId="0" applyNumberFormat="1" applyFont="1" applyFill="1" applyBorder="1" applyAlignment="1">
      <alignment horizontal="center" vertical="center" wrapText="1"/>
    </xf>
    <xf numFmtId="4" fontId="6" fillId="0" borderId="28" xfId="0" applyNumberFormat="1" applyFont="1" applyFill="1" applyBorder="1" applyAlignment="1">
      <alignment horizontal="center" vertical="center" wrapText="1"/>
    </xf>
    <xf numFmtId="0" fontId="18" fillId="5" borderId="0" xfId="0" applyFont="1" applyFill="1" applyAlignment="1">
      <alignment horizontal="center"/>
    </xf>
    <xf numFmtId="0" fontId="19" fillId="0" borderId="0" xfId="0" applyFont="1" applyBorder="1" applyAlignment="1">
      <alignment horizontal="left" vertical="top" wrapText="1"/>
    </xf>
    <xf numFmtId="0" fontId="9" fillId="3" borderId="49" xfId="0" applyFont="1" applyFill="1" applyBorder="1" applyAlignment="1">
      <alignment horizontal="center" vertical="center" wrapText="1"/>
    </xf>
    <xf numFmtId="0" fontId="9" fillId="3" borderId="50" xfId="0" applyFont="1" applyFill="1" applyBorder="1" applyAlignment="1">
      <alignment horizontal="center" vertical="center" wrapText="1"/>
    </xf>
    <xf numFmtId="0" fontId="9" fillId="3" borderId="5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165" fontId="22" fillId="0" borderId="4" xfId="2" applyNumberFormat="1" applyFont="1" applyFill="1" applyBorder="1" applyAlignment="1">
      <alignment horizontal="left" vertical="center"/>
    </xf>
    <xf numFmtId="165" fontId="22" fillId="0" borderId="22" xfId="2" applyNumberFormat="1" applyFont="1" applyFill="1" applyBorder="1" applyAlignment="1">
      <alignment horizontal="left" vertical="center"/>
    </xf>
    <xf numFmtId="165" fontId="22" fillId="0" borderId="23" xfId="2" applyNumberFormat="1" applyFont="1" applyFill="1" applyBorder="1" applyAlignment="1">
      <alignment horizontal="left" vertical="center"/>
    </xf>
    <xf numFmtId="9" fontId="22" fillId="0" borderId="4" xfId="3" applyFont="1" applyFill="1" applyBorder="1" applyAlignment="1">
      <alignment horizontal="left" vertical="center"/>
    </xf>
    <xf numFmtId="9" fontId="22" fillId="0" borderId="22" xfId="3" applyFont="1" applyFill="1" applyBorder="1" applyAlignment="1">
      <alignment horizontal="left" vertical="center"/>
    </xf>
    <xf numFmtId="9" fontId="22" fillId="0" borderId="23" xfId="3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166" fontId="6" fillId="0" borderId="47" xfId="0" applyNumberFormat="1" applyFont="1" applyBorder="1" applyAlignment="1">
      <alignment vertical="center"/>
    </xf>
    <xf numFmtId="165" fontId="5" fillId="0" borderId="19" xfId="2" applyNumberFormat="1" applyFont="1" applyFill="1" applyBorder="1" applyAlignment="1">
      <alignment horizontal="center" vertical="center"/>
    </xf>
    <xf numFmtId="166" fontId="6" fillId="5" borderId="58" xfId="0" applyNumberFormat="1" applyFont="1" applyFill="1" applyBorder="1" applyAlignment="1">
      <alignment horizontal="right" vertical="center" indent="1"/>
    </xf>
    <xf numFmtId="166" fontId="6" fillId="5" borderId="40" xfId="0" applyNumberFormat="1" applyFont="1" applyFill="1" applyBorder="1" applyAlignment="1">
      <alignment horizontal="right" vertical="center" indent="1"/>
    </xf>
    <xf numFmtId="4" fontId="6" fillId="5" borderId="32" xfId="0" applyNumberFormat="1" applyFont="1" applyFill="1" applyBorder="1" applyAlignment="1">
      <alignment horizontal="right" vertical="center" indent="1"/>
    </xf>
    <xf numFmtId="166" fontId="6" fillId="0" borderId="31" xfId="0" applyNumberFormat="1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center" vertical="center"/>
    </xf>
    <xf numFmtId="166" fontId="6" fillId="0" borderId="34" xfId="0" applyNumberFormat="1" applyFont="1" applyFill="1" applyBorder="1" applyAlignment="1">
      <alignment horizontal="center" vertical="center"/>
    </xf>
    <xf numFmtId="166" fontId="6" fillId="0" borderId="35" xfId="0" applyNumberFormat="1" applyFont="1" applyFill="1" applyBorder="1" applyAlignment="1">
      <alignment horizontal="center" vertical="center"/>
    </xf>
    <xf numFmtId="164" fontId="5" fillId="0" borderId="10" xfId="2" applyFont="1" applyFill="1" applyBorder="1" applyAlignment="1">
      <alignment horizontal="center" vertical="center"/>
    </xf>
    <xf numFmtId="166" fontId="6" fillId="5" borderId="43" xfId="0" applyNumberFormat="1" applyFont="1" applyFill="1" applyBorder="1" applyAlignment="1">
      <alignment horizontal="right" vertical="center" indent="1"/>
    </xf>
    <xf numFmtId="4" fontId="9" fillId="5" borderId="17" xfId="0" applyNumberFormat="1" applyFont="1" applyFill="1" applyBorder="1" applyAlignment="1">
      <alignment horizontal="right" vertical="center" indent="1"/>
    </xf>
    <xf numFmtId="164" fontId="5" fillId="0" borderId="59" xfId="2" applyFont="1" applyFill="1" applyBorder="1" applyAlignment="1">
      <alignment horizontal="center" vertical="center"/>
    </xf>
    <xf numFmtId="166" fontId="9" fillId="5" borderId="15" xfId="0" applyNumberFormat="1" applyFont="1" applyFill="1" applyBorder="1" applyAlignment="1">
      <alignment vertical="center"/>
    </xf>
    <xf numFmtId="4" fontId="9" fillId="5" borderId="16" xfId="0" applyNumberFormat="1" applyFont="1" applyFill="1" applyBorder="1" applyAlignment="1">
      <alignment horizontal="center" vertical="center"/>
    </xf>
    <xf numFmtId="4" fontId="9" fillId="5" borderId="16" xfId="0" applyNumberFormat="1" applyFont="1" applyFill="1" applyBorder="1" applyAlignment="1">
      <alignment horizontal="right" vertical="center" indent="1"/>
    </xf>
    <xf numFmtId="166" fontId="9" fillId="4" borderId="38" xfId="0" applyNumberFormat="1" applyFont="1" applyFill="1" applyBorder="1" applyAlignment="1">
      <alignment horizontal="right" vertical="center"/>
    </xf>
    <xf numFmtId="4" fontId="9" fillId="4" borderId="31" xfId="0" applyNumberFormat="1" applyFont="1" applyFill="1" applyBorder="1" applyAlignment="1">
      <alignment horizontal="center" vertical="center"/>
    </xf>
    <xf numFmtId="4" fontId="9" fillId="4" borderId="31" xfId="0" applyNumberFormat="1" applyFont="1" applyFill="1" applyBorder="1" applyAlignment="1">
      <alignment horizontal="right" vertical="center" indent="1"/>
    </xf>
    <xf numFmtId="166" fontId="6" fillId="0" borderId="49" xfId="0" applyNumberFormat="1" applyFont="1" applyFill="1" applyBorder="1" applyAlignment="1">
      <alignment horizontal="right" vertical="center" indent="1"/>
    </xf>
    <xf numFmtId="9" fontId="23" fillId="0" borderId="43" xfId="3" applyFont="1" applyFill="1" applyBorder="1" applyAlignment="1">
      <alignment horizontal="center" vertical="center"/>
    </xf>
    <xf numFmtId="9" fontId="23" fillId="0" borderId="41" xfId="3" applyFont="1" applyFill="1" applyBorder="1" applyAlignment="1">
      <alignment horizontal="center" vertical="center"/>
    </xf>
    <xf numFmtId="9" fontId="23" fillId="0" borderId="40" xfId="3" applyFont="1" applyFill="1" applyBorder="1" applyAlignment="1">
      <alignment horizontal="center" vertical="center"/>
    </xf>
    <xf numFmtId="9" fontId="23" fillId="0" borderId="39" xfId="3" applyFont="1" applyFill="1" applyBorder="1" applyAlignment="1">
      <alignment horizontal="center" vertical="center"/>
    </xf>
    <xf numFmtId="0" fontId="20" fillId="0" borderId="18" xfId="0" applyNumberFormat="1" applyFont="1" applyFill="1" applyBorder="1" applyAlignment="1">
      <alignment horizontal="left" vertical="center" wrapText="1"/>
    </xf>
    <xf numFmtId="0" fontId="20" fillId="5" borderId="15" xfId="0" applyFont="1" applyFill="1" applyBorder="1" applyAlignment="1">
      <alignment horizontal="left" vertical="center" wrapText="1"/>
    </xf>
    <xf numFmtId="4" fontId="6" fillId="0" borderId="17" xfId="0" applyNumberFormat="1" applyFont="1" applyFill="1" applyBorder="1" applyAlignment="1">
      <alignment horizontal="center" vertical="center" wrapText="1"/>
    </xf>
    <xf numFmtId="0" fontId="20" fillId="5" borderId="15" xfId="0" applyFont="1" applyFill="1" applyBorder="1" applyAlignment="1">
      <alignment vertical="center" wrapText="1"/>
    </xf>
    <xf numFmtId="0" fontId="21" fillId="4" borderId="30" xfId="0" applyFont="1" applyFill="1" applyBorder="1" applyAlignment="1">
      <alignment horizontal="left" vertical="center" wrapText="1"/>
    </xf>
    <xf numFmtId="166" fontId="6" fillId="5" borderId="61" xfId="0" applyNumberFormat="1" applyFont="1" applyFill="1" applyBorder="1" applyAlignment="1">
      <alignment horizontal="center" vertical="center"/>
    </xf>
    <xf numFmtId="166" fontId="6" fillId="5" borderId="46" xfId="0" applyNumberFormat="1" applyFont="1" applyFill="1" applyBorder="1" applyAlignment="1">
      <alignment horizontal="center" vertical="center"/>
    </xf>
    <xf numFmtId="166" fontId="9" fillId="4" borderId="46" xfId="0" applyNumberFormat="1" applyFont="1" applyFill="1" applyBorder="1" applyAlignment="1">
      <alignment horizontal="center" vertical="center"/>
    </xf>
    <xf numFmtId="166" fontId="6" fillId="5" borderId="48" xfId="0" applyNumberFormat="1" applyFont="1" applyFill="1" applyBorder="1" applyAlignment="1">
      <alignment horizontal="center" vertical="center"/>
    </xf>
    <xf numFmtId="166" fontId="6" fillId="0" borderId="60" xfId="0" applyNumberFormat="1" applyFont="1" applyBorder="1" applyAlignment="1">
      <alignment horizontal="right" vertical="center"/>
    </xf>
    <xf numFmtId="166" fontId="9" fillId="4" borderId="60" xfId="0" applyNumberFormat="1" applyFont="1" applyFill="1" applyBorder="1" applyAlignment="1">
      <alignment horizontal="right" vertical="center"/>
    </xf>
    <xf numFmtId="166" fontId="6" fillId="0" borderId="46" xfId="0" applyNumberFormat="1" applyFont="1" applyBorder="1" applyAlignment="1">
      <alignment vertical="center"/>
    </xf>
    <xf numFmtId="166" fontId="9" fillId="5" borderId="48" xfId="0" applyNumberFormat="1" applyFont="1" applyFill="1" applyBorder="1" applyAlignment="1">
      <alignment vertical="center"/>
    </xf>
    <xf numFmtId="4" fontId="6" fillId="0" borderId="13" xfId="0" applyNumberFormat="1" applyFont="1" applyFill="1" applyBorder="1" applyAlignment="1">
      <alignment horizontal="center" vertical="center" wrapText="1"/>
    </xf>
    <xf numFmtId="4" fontId="6" fillId="0" borderId="14" xfId="0" applyNumberFormat="1" applyFont="1" applyFill="1" applyBorder="1" applyAlignment="1">
      <alignment horizontal="center" vertical="center" wrapText="1"/>
    </xf>
    <xf numFmtId="4" fontId="6" fillId="0" borderId="32" xfId="0" applyNumberFormat="1" applyFont="1" applyFill="1" applyBorder="1" applyAlignment="1">
      <alignment horizontal="center" vertical="center" wrapText="1"/>
    </xf>
    <xf numFmtId="4" fontId="6" fillId="0" borderId="20" xfId="0" applyNumberFormat="1" applyFont="1" applyFill="1" applyBorder="1" applyAlignment="1">
      <alignment horizontal="center" vertical="center" wrapText="1"/>
    </xf>
    <xf numFmtId="4" fontId="9" fillId="0" borderId="55" xfId="0" applyNumberFormat="1" applyFont="1" applyFill="1" applyBorder="1" applyAlignment="1">
      <alignment horizontal="center" vertical="center" wrapText="1"/>
    </xf>
    <xf numFmtId="4" fontId="9" fillId="0" borderId="26" xfId="0" applyNumberFormat="1" applyFont="1" applyFill="1" applyBorder="1" applyAlignment="1">
      <alignment horizontal="center" vertical="center" wrapText="1"/>
    </xf>
    <xf numFmtId="165" fontId="5" fillId="0" borderId="12" xfId="2" applyNumberFormat="1" applyFont="1" applyFill="1" applyBorder="1" applyAlignment="1" applyProtection="1">
      <alignment horizontal="center" vertical="center"/>
    </xf>
    <xf numFmtId="165" fontId="5" fillId="0" borderId="31" xfId="2" applyNumberFormat="1" applyFont="1" applyFill="1" applyBorder="1" applyAlignment="1" applyProtection="1">
      <alignment horizontal="center" vertical="center"/>
    </xf>
    <xf numFmtId="165" fontId="5" fillId="0" borderId="2" xfId="2" applyNumberFormat="1" applyFont="1" applyFill="1" applyBorder="1" applyAlignment="1" applyProtection="1">
      <alignment horizontal="center" vertical="center"/>
    </xf>
    <xf numFmtId="165" fontId="5" fillId="0" borderId="16" xfId="2" applyNumberFormat="1" applyFont="1" applyFill="1" applyBorder="1" applyAlignment="1" applyProtection="1">
      <alignment horizontal="center" vertical="center"/>
    </xf>
    <xf numFmtId="165" fontId="5" fillId="0" borderId="19" xfId="2" applyNumberFormat="1" applyFont="1" applyFill="1" applyBorder="1" applyAlignment="1" applyProtection="1">
      <alignment horizontal="center" vertical="center"/>
    </xf>
    <xf numFmtId="167" fontId="5" fillId="0" borderId="2" xfId="2" applyNumberFormat="1" applyFont="1" applyFill="1" applyBorder="1" applyAlignment="1" applyProtection="1">
      <alignment horizontal="center" vertical="center"/>
      <protection locked="0"/>
    </xf>
    <xf numFmtId="164" fontId="5" fillId="0" borderId="37" xfId="2" applyFont="1" applyFill="1" applyBorder="1" applyAlignment="1">
      <alignment horizontal="center" vertical="center"/>
    </xf>
    <xf numFmtId="4" fontId="6" fillId="0" borderId="34" xfId="0" applyNumberFormat="1" applyFont="1" applyFill="1" applyBorder="1" applyAlignment="1">
      <alignment horizontal="right" vertical="center" indent="1"/>
    </xf>
    <xf numFmtId="165" fontId="23" fillId="0" borderId="47" xfId="2" applyNumberFormat="1" applyFont="1" applyFill="1" applyBorder="1" applyAlignment="1">
      <alignment horizontal="center" vertical="center"/>
    </xf>
    <xf numFmtId="165" fontId="5" fillId="0" borderId="57" xfId="2" applyNumberFormat="1" applyFont="1" applyFill="1" applyBorder="1" applyAlignment="1">
      <alignment horizontal="center" vertical="center"/>
    </xf>
    <xf numFmtId="165" fontId="5" fillId="0" borderId="7" xfId="2" applyNumberFormat="1" applyFont="1" applyFill="1" applyBorder="1" applyAlignment="1">
      <alignment horizontal="center" vertical="center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7"/>
  <sheetViews>
    <sheetView tabSelected="1" topLeftCell="A7" zoomScale="85" zoomScaleNormal="85" workbookViewId="0">
      <selection activeCell="M13" sqref="M13"/>
    </sheetView>
  </sheetViews>
  <sheetFormatPr baseColWidth="10" defaultRowHeight="12.75" x14ac:dyDescent="0.2"/>
  <cols>
    <col min="1" max="1" width="32.85546875" customWidth="1"/>
    <col min="2" max="2" width="43.42578125" customWidth="1"/>
    <col min="3" max="3" width="26.7109375" customWidth="1"/>
    <col min="4" max="4" width="15.7109375" customWidth="1"/>
    <col min="5" max="5" width="16.7109375" customWidth="1"/>
    <col min="6" max="7" width="14.7109375" customWidth="1"/>
    <col min="8" max="11" width="15.7109375" customWidth="1"/>
  </cols>
  <sheetData>
    <row r="1" spans="1:11" ht="48" customHeight="1" x14ac:dyDescent="0.2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</row>
    <row r="2" spans="1:11" ht="18" x14ac:dyDescent="0.25">
      <c r="A2" s="138" t="str">
        <f>valoración!A3</f>
        <v>PROPUESTA DE ADJUDICACIÓN DEL EXPEDIENTE S-00927-2024</v>
      </c>
      <c r="B2" s="138"/>
      <c r="C2" s="138"/>
      <c r="D2" s="138"/>
      <c r="E2" s="138"/>
      <c r="F2" s="138"/>
      <c r="G2" s="138"/>
      <c r="H2" s="138"/>
      <c r="I2" s="138"/>
      <c r="J2" s="138"/>
      <c r="K2" s="42"/>
    </row>
    <row r="3" spans="1:11" ht="18" x14ac:dyDescent="0.25">
      <c r="A3" s="138" t="str">
        <f>valoración!A4</f>
        <v>"Formación en competencias digitales y habilidades personales"</v>
      </c>
      <c r="B3" s="138"/>
      <c r="C3" s="138"/>
      <c r="D3" s="138"/>
      <c r="E3" s="138"/>
      <c r="F3" s="138"/>
      <c r="G3" s="138"/>
      <c r="H3" s="138"/>
      <c r="I3" s="138"/>
      <c r="J3" s="138"/>
      <c r="K3" s="42"/>
    </row>
    <row r="4" spans="1:11" ht="18" x14ac:dyDescent="0.25">
      <c r="A4" s="138" t="str">
        <f>valoración!A5</f>
        <v>RESUMEN PUNTUACIÓN TÉCNICA Y ECONÓMICA</v>
      </c>
      <c r="B4" s="138"/>
      <c r="C4" s="138"/>
      <c r="D4" s="138"/>
      <c r="E4" s="138"/>
      <c r="F4" s="138"/>
      <c r="G4" s="138"/>
      <c r="H4" s="138"/>
      <c r="I4" s="138"/>
      <c r="J4" s="138"/>
      <c r="K4" s="42"/>
    </row>
    <row r="5" spans="1:11" x14ac:dyDescent="0.2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</row>
    <row r="6" spans="1:11" ht="13.5" thickBot="1" x14ac:dyDescent="0.25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</row>
    <row r="7" spans="1:11" ht="30.75" customHeight="1" thickBot="1" x14ac:dyDescent="0.25">
      <c r="A7" s="42"/>
      <c r="B7" s="42"/>
      <c r="C7" s="42"/>
      <c r="D7" s="42"/>
      <c r="E7" s="146" t="s">
        <v>16</v>
      </c>
      <c r="F7" s="147"/>
      <c r="G7" s="147"/>
      <c r="H7" s="147"/>
      <c r="I7" s="147"/>
      <c r="J7" s="148"/>
      <c r="K7" s="42"/>
    </row>
    <row r="8" spans="1:11" ht="45.75" thickBot="1" x14ac:dyDescent="0.25">
      <c r="A8" s="15" t="s">
        <v>4</v>
      </c>
      <c r="B8" s="54" t="s">
        <v>5</v>
      </c>
      <c r="C8" s="60" t="s">
        <v>6</v>
      </c>
      <c r="D8" s="128" t="s">
        <v>0</v>
      </c>
      <c r="E8" s="54" t="s">
        <v>37</v>
      </c>
      <c r="F8" s="60" t="s">
        <v>1</v>
      </c>
      <c r="G8" s="60" t="s">
        <v>9</v>
      </c>
      <c r="H8" s="60" t="s">
        <v>11</v>
      </c>
      <c r="I8" s="60" t="s">
        <v>12</v>
      </c>
      <c r="J8" s="64" t="s">
        <v>13</v>
      </c>
      <c r="K8" s="129" t="s">
        <v>21</v>
      </c>
    </row>
    <row r="9" spans="1:11" ht="35.1" customHeight="1" x14ac:dyDescent="0.2">
      <c r="A9" s="140" t="s">
        <v>35</v>
      </c>
      <c r="B9" s="102" t="s">
        <v>32</v>
      </c>
      <c r="C9" s="103">
        <v>28800</v>
      </c>
      <c r="D9" s="192">
        <v>80</v>
      </c>
      <c r="E9" s="184">
        <v>26640</v>
      </c>
      <c r="F9" s="68">
        <v>5.6243243243243244</v>
      </c>
      <c r="G9" s="43">
        <f t="shared" ref="G9:G20" si="0">D9+F9</f>
        <v>85.62432432432432</v>
      </c>
      <c r="H9" s="198"/>
      <c r="I9" s="29">
        <f t="shared" ref="I9:I17" si="1">+$C9/$C$21*H9</f>
        <v>0</v>
      </c>
      <c r="J9" s="30">
        <f t="shared" ref="J9:J20" si="2">+G9*I9</f>
        <v>0</v>
      </c>
      <c r="K9" s="130">
        <f t="shared" ref="K9:K20" si="3">100-($E9*100/$C9)</f>
        <v>7.5</v>
      </c>
    </row>
    <row r="10" spans="1:11" ht="35.1" customHeight="1" x14ac:dyDescent="0.2">
      <c r="A10" s="141"/>
      <c r="B10" s="56" t="s">
        <v>26</v>
      </c>
      <c r="C10" s="104">
        <v>28800</v>
      </c>
      <c r="D10" s="193">
        <v>90</v>
      </c>
      <c r="E10" s="185">
        <v>17856</v>
      </c>
      <c r="F10" s="44">
        <v>8.3911290322580641</v>
      </c>
      <c r="G10" s="69">
        <f t="shared" si="0"/>
        <v>98.391129032258064</v>
      </c>
      <c r="H10" s="199"/>
      <c r="I10" s="51">
        <f t="shared" si="1"/>
        <v>0</v>
      </c>
      <c r="J10" s="52">
        <f t="shared" si="2"/>
        <v>0</v>
      </c>
      <c r="K10" s="131">
        <f t="shared" si="3"/>
        <v>38</v>
      </c>
    </row>
    <row r="11" spans="1:11" ht="35.1" customHeight="1" x14ac:dyDescent="0.2">
      <c r="A11" s="141"/>
      <c r="B11" s="56" t="s">
        <v>31</v>
      </c>
      <c r="C11" s="104">
        <v>28800</v>
      </c>
      <c r="D11" s="193">
        <v>90</v>
      </c>
      <c r="E11" s="185">
        <v>25200</v>
      </c>
      <c r="F11" s="44">
        <v>5.9457142857142866</v>
      </c>
      <c r="G11" s="45">
        <f t="shared" si="0"/>
        <v>95.945714285714288</v>
      </c>
      <c r="H11" s="200"/>
      <c r="I11" s="32">
        <f t="shared" si="1"/>
        <v>0</v>
      </c>
      <c r="J11" s="52">
        <f t="shared" si="2"/>
        <v>0</v>
      </c>
      <c r="K11" s="131">
        <f t="shared" si="3"/>
        <v>12.5</v>
      </c>
    </row>
    <row r="12" spans="1:11" ht="35.1" customHeight="1" x14ac:dyDescent="0.2">
      <c r="A12" s="141"/>
      <c r="B12" s="56" t="s">
        <v>33</v>
      </c>
      <c r="C12" s="104">
        <v>28800</v>
      </c>
      <c r="D12" s="193">
        <v>90</v>
      </c>
      <c r="E12" s="185">
        <v>19440</v>
      </c>
      <c r="F12" s="44">
        <v>7.7074074074074073</v>
      </c>
      <c r="G12" s="45">
        <f t="shared" si="0"/>
        <v>97.707407407407402</v>
      </c>
      <c r="H12" s="200"/>
      <c r="I12" s="32">
        <f t="shared" si="1"/>
        <v>0</v>
      </c>
      <c r="J12" s="167">
        <f t="shared" si="2"/>
        <v>0</v>
      </c>
      <c r="K12" s="131">
        <f t="shared" si="3"/>
        <v>32.5</v>
      </c>
    </row>
    <row r="13" spans="1:11" ht="35.1" customHeight="1" thickBot="1" x14ac:dyDescent="0.25">
      <c r="A13" s="141"/>
      <c r="B13" s="127" t="s">
        <v>29</v>
      </c>
      <c r="C13" s="104">
        <v>28800</v>
      </c>
      <c r="D13" s="193">
        <v>90</v>
      </c>
      <c r="E13" s="186">
        <v>14990</v>
      </c>
      <c r="F13" s="62">
        <v>10</v>
      </c>
      <c r="G13" s="21">
        <f t="shared" si="0"/>
        <v>100</v>
      </c>
      <c r="H13" s="203">
        <v>1</v>
      </c>
      <c r="I13" s="32">
        <f t="shared" si="1"/>
        <v>0.5</v>
      </c>
      <c r="J13" s="36">
        <f t="shared" si="2"/>
        <v>50</v>
      </c>
      <c r="K13" s="196">
        <f t="shared" si="3"/>
        <v>47.951388888888886</v>
      </c>
    </row>
    <row r="14" spans="1:11" ht="35.1" customHeight="1" thickBot="1" x14ac:dyDescent="0.25">
      <c r="A14" s="142"/>
      <c r="B14" s="180" t="s">
        <v>34</v>
      </c>
      <c r="C14" s="105">
        <v>28800</v>
      </c>
      <c r="D14" s="181">
        <v>90</v>
      </c>
      <c r="E14" s="187">
        <v>19080</v>
      </c>
      <c r="F14" s="46">
        <v>7.8528301886792464</v>
      </c>
      <c r="G14" s="47">
        <f t="shared" si="0"/>
        <v>97.852830188679249</v>
      </c>
      <c r="H14" s="201"/>
      <c r="I14" s="35">
        <f t="shared" si="1"/>
        <v>0</v>
      </c>
      <c r="J14" s="164">
        <f t="shared" si="2"/>
        <v>0</v>
      </c>
      <c r="K14" s="132">
        <f t="shared" si="3"/>
        <v>33.75</v>
      </c>
    </row>
    <row r="15" spans="1:11" ht="35.1" customHeight="1" thickBot="1" x14ac:dyDescent="0.25">
      <c r="A15" s="143" t="s">
        <v>39</v>
      </c>
      <c r="B15" s="102" t="s">
        <v>25</v>
      </c>
      <c r="C15" s="103">
        <v>28800</v>
      </c>
      <c r="D15" s="192">
        <v>80</v>
      </c>
      <c r="E15" s="188">
        <v>26640</v>
      </c>
      <c r="F15" s="66">
        <v>6.7027027027027035</v>
      </c>
      <c r="G15" s="50">
        <f t="shared" si="0"/>
        <v>86.702702702702709</v>
      </c>
      <c r="H15" s="199"/>
      <c r="I15" s="51">
        <f t="shared" si="1"/>
        <v>0</v>
      </c>
      <c r="J15" s="30">
        <f t="shared" si="2"/>
        <v>0</v>
      </c>
      <c r="K15" s="135">
        <f t="shared" si="3"/>
        <v>7.5</v>
      </c>
    </row>
    <row r="16" spans="1:11" ht="35.1" customHeight="1" thickBot="1" x14ac:dyDescent="0.25">
      <c r="A16" s="144"/>
      <c r="B16" s="183" t="s">
        <v>26</v>
      </c>
      <c r="C16" s="104">
        <v>28800</v>
      </c>
      <c r="D16" s="194">
        <v>90</v>
      </c>
      <c r="E16" s="189">
        <v>17856</v>
      </c>
      <c r="F16" s="172">
        <v>10</v>
      </c>
      <c r="G16" s="173">
        <f t="shared" si="0"/>
        <v>100</v>
      </c>
      <c r="H16" s="203">
        <v>1</v>
      </c>
      <c r="I16" s="51">
        <f t="shared" si="1"/>
        <v>0.5</v>
      </c>
      <c r="J16" s="30">
        <f t="shared" si="2"/>
        <v>50</v>
      </c>
      <c r="K16" s="197">
        <f t="shared" si="3"/>
        <v>38</v>
      </c>
    </row>
    <row r="17" spans="1:11" ht="35.1" customHeight="1" x14ac:dyDescent="0.2">
      <c r="A17" s="144"/>
      <c r="B17" s="56" t="s">
        <v>27</v>
      </c>
      <c r="C17" s="104">
        <v>28800</v>
      </c>
      <c r="D17" s="193">
        <v>90</v>
      </c>
      <c r="E17" s="190">
        <v>25200</v>
      </c>
      <c r="F17" s="66">
        <v>7.0857142857142854</v>
      </c>
      <c r="G17" s="24">
        <f t="shared" si="0"/>
        <v>97.085714285714289</v>
      </c>
      <c r="H17" s="200"/>
      <c r="I17" s="51">
        <f t="shared" si="1"/>
        <v>0</v>
      </c>
      <c r="J17" s="30">
        <f t="shared" si="2"/>
        <v>0</v>
      </c>
      <c r="K17" s="136">
        <f t="shared" si="3"/>
        <v>12.5</v>
      </c>
    </row>
    <row r="18" spans="1:11" ht="39.75" customHeight="1" x14ac:dyDescent="0.2">
      <c r="A18" s="144"/>
      <c r="B18" s="56" t="s">
        <v>28</v>
      </c>
      <c r="C18" s="104">
        <v>28800</v>
      </c>
      <c r="D18" s="193">
        <v>90</v>
      </c>
      <c r="E18" s="190">
        <v>19440</v>
      </c>
      <c r="F18" s="66">
        <v>9.1851851851851851</v>
      </c>
      <c r="G18" s="24">
        <f t="shared" si="0"/>
        <v>99.18518518518519</v>
      </c>
      <c r="H18" s="200"/>
      <c r="I18" s="32">
        <f>+$C18/$C$21*H18</f>
        <v>0</v>
      </c>
      <c r="J18" s="33">
        <f t="shared" si="2"/>
        <v>0</v>
      </c>
      <c r="K18" s="136">
        <f t="shared" si="3"/>
        <v>32.5</v>
      </c>
    </row>
    <row r="19" spans="1:11" ht="39.75" customHeight="1" x14ac:dyDescent="0.2">
      <c r="A19" s="144"/>
      <c r="B19" s="179" t="s">
        <v>29</v>
      </c>
      <c r="C19" s="104">
        <v>28800</v>
      </c>
      <c r="D19" s="195">
        <v>90</v>
      </c>
      <c r="E19" s="155">
        <v>18700</v>
      </c>
      <c r="F19" s="66">
        <v>9.5486631016042782</v>
      </c>
      <c r="G19" s="24">
        <f t="shared" si="0"/>
        <v>99.548663101604276</v>
      </c>
      <c r="H19" s="202"/>
      <c r="I19" s="32">
        <f>+$C19/$C$21*H19</f>
        <v>0</v>
      </c>
      <c r="J19" s="33">
        <f t="shared" si="2"/>
        <v>0</v>
      </c>
      <c r="K19" s="136">
        <f t="shared" si="3"/>
        <v>35.069444444444443</v>
      </c>
    </row>
    <row r="20" spans="1:11" ht="28.5" customHeight="1" thickBot="1" x14ac:dyDescent="0.25">
      <c r="A20" s="145"/>
      <c r="B20" s="182" t="s">
        <v>30</v>
      </c>
      <c r="C20" s="105">
        <v>28800</v>
      </c>
      <c r="D20" s="181">
        <v>90</v>
      </c>
      <c r="E20" s="191">
        <v>19080</v>
      </c>
      <c r="F20" s="169">
        <v>9.3584905660377355</v>
      </c>
      <c r="G20" s="170">
        <f t="shared" si="0"/>
        <v>99.35849056603773</v>
      </c>
      <c r="H20" s="201"/>
      <c r="I20" s="61">
        <f>+$C20/$C$21*H20</f>
        <v>0</v>
      </c>
      <c r="J20" s="36">
        <f t="shared" si="2"/>
        <v>0</v>
      </c>
      <c r="K20" s="137">
        <f t="shared" si="3"/>
        <v>33.75</v>
      </c>
    </row>
    <row r="21" spans="1:11" ht="41.25" thickBot="1" x14ac:dyDescent="0.25">
      <c r="A21" s="9"/>
      <c r="B21" s="101" t="s">
        <v>14</v>
      </c>
      <c r="C21" s="133">
        <f>C9+C15</f>
        <v>57600</v>
      </c>
      <c r="D21" s="134"/>
      <c r="E21" s="10"/>
      <c r="F21" s="10"/>
      <c r="G21" s="10"/>
      <c r="H21" s="10"/>
      <c r="I21" s="39" t="s">
        <v>15</v>
      </c>
      <c r="J21" s="40">
        <f>SUM(J9:J20)</f>
        <v>100</v>
      </c>
      <c r="K21" s="42"/>
    </row>
    <row r="22" spans="1:11" x14ac:dyDescent="0.2">
      <c r="A22" s="42"/>
      <c r="B22" s="42"/>
      <c r="C22" s="42"/>
      <c r="D22" s="42"/>
      <c r="E22" s="42"/>
      <c r="F22" s="42"/>
      <c r="G22" s="42"/>
      <c r="H22" s="42"/>
      <c r="I22" s="42"/>
      <c r="J22" s="42"/>
      <c r="K22" s="42"/>
    </row>
    <row r="23" spans="1:11" ht="14.25" customHeight="1" x14ac:dyDescent="0.2">
      <c r="A23" s="48" t="s">
        <v>2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</row>
    <row r="24" spans="1:11" ht="14.25" customHeight="1" x14ac:dyDescent="0.2">
      <c r="A24" s="48" t="s">
        <v>43</v>
      </c>
      <c r="B24" s="42"/>
      <c r="C24" s="42"/>
      <c r="D24" s="42"/>
      <c r="E24" s="42"/>
      <c r="F24" s="42"/>
      <c r="G24" s="42"/>
      <c r="H24" s="42"/>
      <c r="I24" s="42"/>
      <c r="J24" s="42"/>
      <c r="K24" s="42"/>
    </row>
    <row r="25" spans="1:11" x14ac:dyDescent="0.2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42"/>
    </row>
    <row r="26" spans="1:11" x14ac:dyDescent="0.2">
      <c r="A26" s="139" t="s">
        <v>22</v>
      </c>
      <c r="B26" s="139"/>
      <c r="C26" s="139"/>
      <c r="D26" s="139"/>
      <c r="E26" s="139"/>
      <c r="F26" s="139"/>
      <c r="G26" s="139"/>
      <c r="H26" s="139"/>
      <c r="I26" s="139"/>
      <c r="J26" s="139"/>
      <c r="K26" s="139"/>
    </row>
    <row r="27" spans="1:11" ht="59.25" customHeight="1" x14ac:dyDescent="0.2">
      <c r="A27" s="139"/>
      <c r="B27" s="139"/>
      <c r="C27" s="139"/>
      <c r="D27" s="139"/>
      <c r="E27" s="139"/>
      <c r="F27" s="139"/>
      <c r="G27" s="139"/>
      <c r="H27" s="139"/>
      <c r="I27" s="139"/>
      <c r="J27" s="139"/>
      <c r="K27" s="139"/>
    </row>
  </sheetData>
  <mergeCells count="7">
    <mergeCell ref="A2:J2"/>
    <mergeCell ref="A3:J3"/>
    <mergeCell ref="A4:J4"/>
    <mergeCell ref="A26:K27"/>
    <mergeCell ref="A9:A14"/>
    <mergeCell ref="A15:A20"/>
    <mergeCell ref="E7:J7"/>
  </mergeCells>
  <pageMargins left="0.70866141732283472" right="0.70866141732283472" top="0.74803149606299213" bottom="0.74803149606299213" header="0.31496062992125984" footer="0.31496062992125984"/>
  <pageSetup paperSize="9" scale="5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P28"/>
  <sheetViews>
    <sheetView showGridLines="0" showZeros="0" topLeftCell="A4" zoomScale="85" zoomScaleNormal="85" workbookViewId="0">
      <selection activeCell="E14" sqref="E14"/>
    </sheetView>
  </sheetViews>
  <sheetFormatPr baseColWidth="10" defaultRowHeight="15" x14ac:dyDescent="0.2"/>
  <cols>
    <col min="1" max="1" width="30.42578125" style="9" customWidth="1"/>
    <col min="2" max="2" width="47.28515625" style="10" customWidth="1"/>
    <col min="3" max="3" width="25.140625" style="10" customWidth="1"/>
    <col min="4" max="4" width="17" style="10" customWidth="1"/>
    <col min="5" max="11" width="16.7109375" style="10" customWidth="1"/>
    <col min="12" max="12" width="17.42578125" style="10" bestFit="1" customWidth="1"/>
    <col min="13" max="18" width="16.7109375" style="10" customWidth="1"/>
    <col min="19" max="19" width="17.42578125" style="10" bestFit="1" customWidth="1"/>
    <col min="20" max="25" width="16.7109375" style="10" customWidth="1"/>
    <col min="26" max="26" width="17.42578125" style="10" bestFit="1" customWidth="1"/>
    <col min="27" max="32" width="16.7109375" style="10" customWidth="1"/>
    <col min="33" max="33" width="17.42578125" style="10" bestFit="1" customWidth="1"/>
    <col min="34" max="38" width="16.7109375" style="10" customWidth="1"/>
    <col min="39" max="16384" width="11.42578125" style="10"/>
  </cols>
  <sheetData>
    <row r="1" spans="1:42" x14ac:dyDescent="0.2">
      <c r="AO1" s="12" t="s">
        <v>8</v>
      </c>
    </row>
    <row r="2" spans="1:42" s="3" customFormat="1" ht="48" customHeight="1" x14ac:dyDescent="0.15">
      <c r="A2" s="2"/>
      <c r="D2" s="4"/>
      <c r="E2" s="4"/>
      <c r="F2" s="4"/>
      <c r="G2" s="4"/>
      <c r="H2" s="5"/>
      <c r="M2" s="11"/>
      <c r="AH2" s="11"/>
      <c r="AO2" s="13" t="s">
        <v>20</v>
      </c>
      <c r="AP2" s="14">
        <v>10</v>
      </c>
    </row>
    <row r="3" spans="1:42" s="3" customFormat="1" ht="22.5" customHeight="1" x14ac:dyDescent="0.15">
      <c r="A3" s="152" t="s">
        <v>23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2"/>
      <c r="AB3" s="152"/>
      <c r="AC3" s="152"/>
      <c r="AD3" s="152"/>
      <c r="AE3" s="152"/>
      <c r="AF3" s="41"/>
      <c r="AG3" s="41"/>
      <c r="AH3" s="41"/>
      <c r="AI3" s="41"/>
      <c r="AJ3" s="41"/>
      <c r="AK3" s="41"/>
      <c r="AL3" s="41"/>
      <c r="AO3" s="27" t="s">
        <v>10</v>
      </c>
    </row>
    <row r="4" spans="1:42" s="3" customFormat="1" ht="22.5" customHeight="1" x14ac:dyDescent="0.15">
      <c r="A4" s="152" t="s">
        <v>24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2"/>
      <c r="T4" s="152"/>
      <c r="U4" s="152"/>
      <c r="V4" s="152"/>
      <c r="W4" s="152"/>
      <c r="X4" s="152"/>
      <c r="Y4" s="152"/>
      <c r="Z4" s="152"/>
      <c r="AA4" s="152"/>
      <c r="AB4" s="152"/>
      <c r="AC4" s="152"/>
      <c r="AD4" s="152"/>
      <c r="AE4" s="152"/>
      <c r="AF4" s="41"/>
      <c r="AG4" s="41"/>
      <c r="AH4" s="41"/>
      <c r="AI4" s="41"/>
      <c r="AJ4" s="41"/>
      <c r="AK4" s="41"/>
      <c r="AL4" s="41"/>
    </row>
    <row r="5" spans="1:42" s="3" customFormat="1" ht="24.6" customHeight="1" x14ac:dyDescent="0.15">
      <c r="A5" s="152" t="s">
        <v>3</v>
      </c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2"/>
      <c r="T5" s="152"/>
      <c r="U5" s="152"/>
      <c r="V5" s="152"/>
      <c r="W5" s="152"/>
      <c r="X5" s="152"/>
      <c r="Y5" s="152"/>
      <c r="Z5" s="152"/>
      <c r="AA5" s="152"/>
      <c r="AB5" s="152"/>
      <c r="AC5" s="152"/>
      <c r="AD5" s="152"/>
      <c r="AE5" s="152"/>
      <c r="AF5" s="41"/>
      <c r="AG5" s="41"/>
      <c r="AH5" s="41"/>
      <c r="AI5" s="41"/>
      <c r="AJ5" s="41"/>
      <c r="AK5" s="41"/>
      <c r="AL5" s="41"/>
    </row>
    <row r="6" spans="1:42" s="3" customFormat="1" ht="24.6" customHeight="1" thickBot="1" x14ac:dyDescent="0.2">
      <c r="A6" s="25"/>
      <c r="B6" s="25"/>
      <c r="C6" s="25"/>
      <c r="D6" s="25"/>
      <c r="E6" s="25"/>
      <c r="F6" s="25"/>
      <c r="G6" s="25"/>
      <c r="H6" s="4"/>
    </row>
    <row r="7" spans="1:42" s="3" customFormat="1" ht="24.75" customHeight="1" thickBot="1" x14ac:dyDescent="0.3">
      <c r="A7" s="2"/>
      <c r="B7" s="6"/>
      <c r="C7" s="7"/>
      <c r="D7" s="7"/>
      <c r="E7" s="146" t="s">
        <v>16</v>
      </c>
      <c r="F7" s="147"/>
      <c r="G7" s="147"/>
      <c r="H7" s="147"/>
      <c r="I7" s="147"/>
      <c r="J7" s="148"/>
      <c r="K7" s="149" t="s">
        <v>38</v>
      </c>
      <c r="L7" s="150"/>
      <c r="M7" s="150"/>
      <c r="N7" s="150"/>
      <c r="O7" s="150"/>
      <c r="P7" s="150"/>
      <c r="Q7" s="151"/>
      <c r="R7" s="149" t="s">
        <v>41</v>
      </c>
      <c r="S7" s="150"/>
      <c r="T7" s="150"/>
      <c r="U7" s="150"/>
      <c r="V7" s="150"/>
      <c r="W7" s="150"/>
      <c r="X7" s="151"/>
      <c r="Y7" s="149" t="s">
        <v>40</v>
      </c>
      <c r="Z7" s="150"/>
      <c r="AA7" s="150"/>
      <c r="AB7" s="150"/>
      <c r="AC7" s="150"/>
      <c r="AD7" s="150"/>
      <c r="AE7" s="151"/>
      <c r="AF7" s="149" t="s">
        <v>42</v>
      </c>
      <c r="AG7" s="150"/>
      <c r="AH7" s="150"/>
      <c r="AI7" s="150"/>
      <c r="AJ7" s="150"/>
      <c r="AK7" s="150"/>
      <c r="AL7" s="151"/>
    </row>
    <row r="8" spans="1:42" s="8" customFormat="1" ht="60.75" thickBot="1" x14ac:dyDescent="0.25">
      <c r="A8" s="15" t="s">
        <v>4</v>
      </c>
      <c r="B8" s="54" t="s">
        <v>5</v>
      </c>
      <c r="C8" s="60" t="s">
        <v>6</v>
      </c>
      <c r="D8" s="18" t="s">
        <v>0</v>
      </c>
      <c r="E8" s="16" t="s">
        <v>37</v>
      </c>
      <c r="F8" s="60" t="s">
        <v>1</v>
      </c>
      <c r="G8" s="60" t="s">
        <v>9</v>
      </c>
      <c r="H8" s="60" t="s">
        <v>11</v>
      </c>
      <c r="I8" s="60" t="s">
        <v>12</v>
      </c>
      <c r="J8" s="64" t="s">
        <v>13</v>
      </c>
      <c r="K8" s="16" t="s">
        <v>17</v>
      </c>
      <c r="L8" s="54" t="s">
        <v>19</v>
      </c>
      <c r="M8" s="60" t="s">
        <v>1</v>
      </c>
      <c r="N8" s="60" t="s">
        <v>18</v>
      </c>
      <c r="O8" s="17" t="s">
        <v>11</v>
      </c>
      <c r="P8" s="17" t="s">
        <v>12</v>
      </c>
      <c r="Q8" s="18" t="s">
        <v>13</v>
      </c>
      <c r="R8" s="16" t="s">
        <v>17</v>
      </c>
      <c r="S8" s="16" t="s">
        <v>37</v>
      </c>
      <c r="T8" s="17" t="s">
        <v>1</v>
      </c>
      <c r="U8" s="17" t="s">
        <v>18</v>
      </c>
      <c r="V8" s="17" t="s">
        <v>11</v>
      </c>
      <c r="W8" s="17" t="s">
        <v>12</v>
      </c>
      <c r="X8" s="18" t="s">
        <v>13</v>
      </c>
      <c r="Y8" s="16" t="s">
        <v>17</v>
      </c>
      <c r="Z8" s="16" t="s">
        <v>37</v>
      </c>
      <c r="AA8" s="17" t="s">
        <v>1</v>
      </c>
      <c r="AB8" s="17" t="s">
        <v>18</v>
      </c>
      <c r="AC8" s="17" t="s">
        <v>11</v>
      </c>
      <c r="AD8" s="17" t="s">
        <v>12</v>
      </c>
      <c r="AE8" s="18" t="s">
        <v>13</v>
      </c>
      <c r="AF8" s="16" t="s">
        <v>17</v>
      </c>
      <c r="AG8" s="16" t="s">
        <v>37</v>
      </c>
      <c r="AH8" s="17" t="s">
        <v>1</v>
      </c>
      <c r="AI8" s="17" t="s">
        <v>18</v>
      </c>
      <c r="AJ8" s="17" t="s">
        <v>11</v>
      </c>
      <c r="AK8" s="17" t="s">
        <v>12</v>
      </c>
      <c r="AL8" s="18" t="s">
        <v>13</v>
      </c>
    </row>
    <row r="9" spans="1:42" s="3" customFormat="1" ht="35.1" customHeight="1" thickBot="1" x14ac:dyDescent="0.2">
      <c r="A9" s="143" t="s">
        <v>35</v>
      </c>
      <c r="B9" s="55" t="s">
        <v>32</v>
      </c>
      <c r="C9" s="161">
        <v>28800</v>
      </c>
      <c r="D9" s="19">
        <v>80</v>
      </c>
      <c r="E9" s="67">
        <v>26640</v>
      </c>
      <c r="F9" s="68">
        <v>5.6243243243243244</v>
      </c>
      <c r="G9" s="43">
        <f t="shared" ref="G9:G20" si="0">D9+F9</f>
        <v>85.62432432432432</v>
      </c>
      <c r="H9" s="28"/>
      <c r="I9" s="29">
        <f t="shared" ref="I9:I16" si="1">+$C9/$C$21*H9</f>
        <v>0</v>
      </c>
      <c r="J9" s="30">
        <f t="shared" ref="J9:J20" si="2">+G9*I9</f>
        <v>0</v>
      </c>
      <c r="K9" s="178">
        <v>0.05</v>
      </c>
      <c r="L9" s="113">
        <f t="shared" ref="L9:L16" si="3">+$E9*(1-K9)</f>
        <v>25308</v>
      </c>
      <c r="M9" s="114">
        <f>$AP$2*(MIN(L$9:L$14)/L9)</f>
        <v>5.9230282914493433</v>
      </c>
      <c r="N9" s="115">
        <f>$D9+M9</f>
        <v>85.923028291449342</v>
      </c>
      <c r="O9" s="76">
        <v>1</v>
      </c>
      <c r="P9" s="29">
        <f>+$C9/$C$21*O9</f>
        <v>0.5</v>
      </c>
      <c r="Q9" s="30">
        <f>+N9*P9</f>
        <v>42.961514145724671</v>
      </c>
      <c r="R9" s="71"/>
      <c r="S9" s="91">
        <f>+$E9*(1-R9)</f>
        <v>26640</v>
      </c>
      <c r="T9" s="24">
        <f>$AP$2*(MIN(S$9:S$14)/S9)</f>
        <v>5.6268768768768771</v>
      </c>
      <c r="U9" s="92">
        <f>$D9+T9</f>
        <v>85.626876876876878</v>
      </c>
      <c r="V9" s="76"/>
      <c r="W9" s="29">
        <f>+$C9/$C$21*V9</f>
        <v>0</v>
      </c>
      <c r="X9" s="30">
        <f>+U9*W9</f>
        <v>0</v>
      </c>
      <c r="Y9" s="71"/>
      <c r="Z9" s="91">
        <f>+$E9*(1-Y9)</f>
        <v>26640</v>
      </c>
      <c r="AA9" s="24">
        <f>$AP$2*(MIN(Z$9:Z$14)/Z9)</f>
        <v>5.6268768768768771</v>
      </c>
      <c r="AB9" s="92">
        <f>$D9+AA9</f>
        <v>85.626876876876878</v>
      </c>
      <c r="AC9" s="76"/>
      <c r="AD9" s="29">
        <f>+$C9/$C$21*AC9</f>
        <v>0</v>
      </c>
      <c r="AE9" s="30">
        <f>+AB9*AD9</f>
        <v>0</v>
      </c>
      <c r="AF9" s="71"/>
      <c r="AG9" s="91">
        <f>+$E9*(1-AF9)</f>
        <v>26640</v>
      </c>
      <c r="AH9" s="24">
        <f>$AP$2*(MIN(AG$9:AG$14)/AG9)</f>
        <v>5.6268768768768771</v>
      </c>
      <c r="AI9" s="92">
        <f>$D9+AH9</f>
        <v>85.626876876876878</v>
      </c>
      <c r="AJ9" s="76"/>
      <c r="AK9" s="29">
        <f>+$C9/$C$21*AJ9</f>
        <v>0</v>
      </c>
      <c r="AL9" s="30">
        <f>+AI9*AK9</f>
        <v>0</v>
      </c>
    </row>
    <row r="10" spans="1:42" s="3" customFormat="1" ht="35.1" customHeight="1" x14ac:dyDescent="0.15">
      <c r="A10" s="144"/>
      <c r="B10" s="56" t="s">
        <v>26</v>
      </c>
      <c r="C10" s="161">
        <v>28800</v>
      </c>
      <c r="D10" s="49">
        <v>90</v>
      </c>
      <c r="E10" s="44">
        <v>17856</v>
      </c>
      <c r="F10" s="44">
        <v>8.3911290322580641</v>
      </c>
      <c r="G10" s="69">
        <f t="shared" si="0"/>
        <v>98.391129032258064</v>
      </c>
      <c r="H10" s="59"/>
      <c r="I10" s="51">
        <f t="shared" si="1"/>
        <v>0</v>
      </c>
      <c r="J10" s="52">
        <f t="shared" si="2"/>
        <v>0</v>
      </c>
      <c r="K10" s="72"/>
      <c r="L10" s="84">
        <f t="shared" si="3"/>
        <v>17856</v>
      </c>
      <c r="M10" s="24">
        <f t="shared" ref="M10:M14" si="4">$AP$2*(MIN(L$9:L$14)/L10)</f>
        <v>8.3949372759856633</v>
      </c>
      <c r="N10" s="85">
        <f>$D10+M10</f>
        <v>98.394937275985669</v>
      </c>
      <c r="O10" s="77"/>
      <c r="P10" s="51"/>
      <c r="Q10" s="33">
        <f t="shared" ref="Q10:Q20" si="5">+N10*P10</f>
        <v>0</v>
      </c>
      <c r="R10" s="177">
        <v>0.05</v>
      </c>
      <c r="S10" s="123">
        <f>+$E10*(1-R10)</f>
        <v>16963.2</v>
      </c>
      <c r="T10" s="106">
        <f t="shared" ref="T10:T13" si="6">$AP$2*(MIN(S$9:S$14)/S10)</f>
        <v>8.836776079984908</v>
      </c>
      <c r="U10" s="124">
        <f t="shared" ref="U10:U16" si="7">$D10+T10</f>
        <v>98.836776079984901</v>
      </c>
      <c r="V10" s="77">
        <v>1</v>
      </c>
      <c r="W10" s="51">
        <f>+$C10/$C$21*V10</f>
        <v>0.5</v>
      </c>
      <c r="X10" s="30">
        <f>+U10*W10</f>
        <v>49.41838803999245</v>
      </c>
      <c r="Y10" s="72"/>
      <c r="Z10" s="93">
        <f t="shared" ref="Z10:Z11" si="8">+$E10*(1-Y10)</f>
        <v>17856</v>
      </c>
      <c r="AA10" s="24">
        <f t="shared" ref="AA10:AA13" si="9">$AP$2*(MIN(Z$9:Z$14)/Z10)</f>
        <v>8.3949372759856633</v>
      </c>
      <c r="AB10" s="94">
        <f t="shared" ref="AB10:AB13" si="10">$D10+AA10</f>
        <v>98.394937275985669</v>
      </c>
      <c r="AC10" s="77"/>
      <c r="AD10" s="51"/>
      <c r="AE10" s="33">
        <f t="shared" ref="AE10:AE20" si="11">+AB10*AD10</f>
        <v>0</v>
      </c>
      <c r="AF10" s="72"/>
      <c r="AG10" s="93">
        <f t="shared" ref="AG10:AG14" si="12">+$E10*(1-AF10)</f>
        <v>17856</v>
      </c>
      <c r="AH10" s="24">
        <f t="shared" ref="AH10:AH14" si="13">$AP$2*(MIN(AG$9:AG$14)/AG10)</f>
        <v>8.3949372759856633</v>
      </c>
      <c r="AI10" s="85">
        <f>$D10+AH10</f>
        <v>98.394937275985669</v>
      </c>
      <c r="AJ10" s="77"/>
      <c r="AK10" s="51"/>
      <c r="AL10" s="33">
        <f>+AI10*AK10</f>
        <v>0</v>
      </c>
    </row>
    <row r="11" spans="1:42" s="3" customFormat="1" ht="35.1" customHeight="1" x14ac:dyDescent="0.15">
      <c r="A11" s="144"/>
      <c r="B11" s="56" t="s">
        <v>31</v>
      </c>
      <c r="C11" s="161">
        <v>28800</v>
      </c>
      <c r="D11" s="23">
        <v>90</v>
      </c>
      <c r="E11" s="44">
        <v>25200</v>
      </c>
      <c r="F11" s="44">
        <v>5.9457142857142866</v>
      </c>
      <c r="G11" s="45">
        <f t="shared" si="0"/>
        <v>95.945714285714288</v>
      </c>
      <c r="H11" s="31"/>
      <c r="I11" s="32">
        <f t="shared" si="1"/>
        <v>0</v>
      </c>
      <c r="J11" s="52">
        <f t="shared" si="2"/>
        <v>0</v>
      </c>
      <c r="K11" s="73"/>
      <c r="L11" s="86">
        <f t="shared" si="3"/>
        <v>25200</v>
      </c>
      <c r="M11" s="24">
        <f>$AP$2*(MIN(L$9:L$14)/L11)</f>
        <v>5.9484126984126986</v>
      </c>
      <c r="N11" s="87">
        <f>$D11+M11</f>
        <v>95.948412698412696</v>
      </c>
      <c r="O11" s="78"/>
      <c r="P11" s="32">
        <f>+$C11/$C$21*O11</f>
        <v>0</v>
      </c>
      <c r="Q11" s="33">
        <f t="shared" si="5"/>
        <v>0</v>
      </c>
      <c r="R11" s="73"/>
      <c r="S11" s="84">
        <f t="shared" ref="S11:S19" si="14">+$E11*(1-R11)</f>
        <v>25200</v>
      </c>
      <c r="T11" s="24">
        <f t="shared" si="6"/>
        <v>5.9484126984126986</v>
      </c>
      <c r="U11" s="94">
        <f t="shared" si="7"/>
        <v>95.948412698412696</v>
      </c>
      <c r="V11" s="78"/>
      <c r="W11" s="32">
        <f>+$C11/$C$21*V11</f>
        <v>0</v>
      </c>
      <c r="X11" s="33">
        <f t="shared" ref="X11:X20" si="15">+U11*W11</f>
        <v>0</v>
      </c>
      <c r="Y11" s="73"/>
      <c r="Z11" s="84">
        <f t="shared" si="8"/>
        <v>25200</v>
      </c>
      <c r="AA11" s="24">
        <f t="shared" si="9"/>
        <v>5.9484126984126986</v>
      </c>
      <c r="AB11" s="94">
        <f t="shared" si="10"/>
        <v>95.948412698412696</v>
      </c>
      <c r="AC11" s="78"/>
      <c r="AD11" s="32">
        <f>+$C11/$C$21*AC11</f>
        <v>0</v>
      </c>
      <c r="AE11" s="33">
        <f t="shared" si="11"/>
        <v>0</v>
      </c>
      <c r="AF11" s="73"/>
      <c r="AG11" s="93">
        <f t="shared" si="12"/>
        <v>25200</v>
      </c>
      <c r="AH11" s="24">
        <f t="shared" si="13"/>
        <v>5.9484126984126986</v>
      </c>
      <c r="AI11" s="85">
        <f>$D11+AH11</f>
        <v>95.948412698412696</v>
      </c>
      <c r="AJ11" s="78"/>
      <c r="AK11" s="32">
        <f>+$C11/$C$21*AJ11</f>
        <v>0</v>
      </c>
      <c r="AL11" s="33">
        <f>+AI11*AK11</f>
        <v>0</v>
      </c>
    </row>
    <row r="12" spans="1:42" s="3" customFormat="1" ht="35.1" customHeight="1" thickBot="1" x14ac:dyDescent="0.2">
      <c r="A12" s="144"/>
      <c r="B12" s="56" t="s">
        <v>33</v>
      </c>
      <c r="C12" s="161">
        <v>28800</v>
      </c>
      <c r="D12" s="26">
        <v>90</v>
      </c>
      <c r="E12" s="44">
        <v>19440</v>
      </c>
      <c r="F12" s="44">
        <v>7.7074074074074073</v>
      </c>
      <c r="G12" s="45">
        <f t="shared" si="0"/>
        <v>97.707407407407402</v>
      </c>
      <c r="H12" s="31"/>
      <c r="I12" s="32">
        <f t="shared" si="1"/>
        <v>0</v>
      </c>
      <c r="J12" s="167">
        <f t="shared" si="2"/>
        <v>0</v>
      </c>
      <c r="K12" s="73"/>
      <c r="L12" s="84">
        <f t="shared" si="3"/>
        <v>19440</v>
      </c>
      <c r="M12" s="24">
        <f t="shared" si="4"/>
        <v>7.7109053497942384</v>
      </c>
      <c r="N12" s="85">
        <f>$D12+M12</f>
        <v>97.710905349794245</v>
      </c>
      <c r="O12" s="78"/>
      <c r="P12" s="32">
        <f>+$C12/$C$21*O12</f>
        <v>0</v>
      </c>
      <c r="Q12" s="33">
        <f t="shared" si="5"/>
        <v>0</v>
      </c>
      <c r="R12" s="73"/>
      <c r="S12" s="93">
        <f>+$E12*(1-R12)</f>
        <v>19440</v>
      </c>
      <c r="T12" s="24">
        <f t="shared" si="6"/>
        <v>7.7109053497942384</v>
      </c>
      <c r="U12" s="94">
        <f t="shared" si="7"/>
        <v>97.710905349794245</v>
      </c>
      <c r="V12" s="82"/>
      <c r="W12" s="32">
        <f>+$C12/$C$21*V12</f>
        <v>0</v>
      </c>
      <c r="X12" s="33">
        <f t="shared" si="15"/>
        <v>0</v>
      </c>
      <c r="Y12" s="176">
        <v>0.05</v>
      </c>
      <c r="Z12" s="123">
        <f t="shared" ref="Z12:Z20" si="16">+$E12*(1-Y12)</f>
        <v>18468</v>
      </c>
      <c r="AA12" s="106">
        <f t="shared" si="9"/>
        <v>8.1167424734676192</v>
      </c>
      <c r="AB12" s="124">
        <f t="shared" si="10"/>
        <v>98.116742473467625</v>
      </c>
      <c r="AC12" s="77">
        <v>1</v>
      </c>
      <c r="AD12" s="32">
        <f>+$C12/$C$21*AC12</f>
        <v>0.5</v>
      </c>
      <c r="AE12" s="33">
        <f t="shared" si="11"/>
        <v>49.058371236733812</v>
      </c>
      <c r="AF12" s="73"/>
      <c r="AG12" s="93">
        <f t="shared" si="12"/>
        <v>19440</v>
      </c>
      <c r="AH12" s="24">
        <f>$AP$2*(MIN(AG$9:AG$14)/AG12)</f>
        <v>7.7109053497942384</v>
      </c>
      <c r="AI12" s="85">
        <f>$D12+AH12</f>
        <v>97.710905349794245</v>
      </c>
      <c r="AJ12" s="78"/>
      <c r="AK12" s="32">
        <f>+$C12/$C$21*AJ12</f>
        <v>0</v>
      </c>
      <c r="AL12" s="33">
        <f>+AI12*AK12</f>
        <v>0</v>
      </c>
    </row>
    <row r="13" spans="1:42" s="3" customFormat="1" ht="35.1" customHeight="1" thickBot="1" x14ac:dyDescent="0.2">
      <c r="A13" s="144"/>
      <c r="B13" s="56" t="s">
        <v>29</v>
      </c>
      <c r="C13" s="161">
        <v>28800</v>
      </c>
      <c r="D13" s="26">
        <v>90</v>
      </c>
      <c r="E13" s="62">
        <v>14990</v>
      </c>
      <c r="F13" s="62">
        <v>10</v>
      </c>
      <c r="G13" s="21">
        <f t="shared" si="0"/>
        <v>100</v>
      </c>
      <c r="H13" s="31">
        <v>1</v>
      </c>
      <c r="I13" s="32">
        <f t="shared" si="1"/>
        <v>0.5</v>
      </c>
      <c r="J13" s="36">
        <f t="shared" si="2"/>
        <v>50</v>
      </c>
      <c r="K13" s="74"/>
      <c r="L13" s="86">
        <f t="shared" si="3"/>
        <v>14990</v>
      </c>
      <c r="M13" s="24">
        <f t="shared" si="4"/>
        <v>10</v>
      </c>
      <c r="N13" s="87">
        <f t="shared" ref="N13:N14" si="17">$D13+M13</f>
        <v>100</v>
      </c>
      <c r="O13" s="79"/>
      <c r="P13" s="53"/>
      <c r="Q13" s="33">
        <f t="shared" si="5"/>
        <v>0</v>
      </c>
      <c r="R13" s="74"/>
      <c r="S13" s="119">
        <f t="shared" si="14"/>
        <v>14990</v>
      </c>
      <c r="T13" s="24">
        <f t="shared" si="6"/>
        <v>10</v>
      </c>
      <c r="U13" s="120">
        <f t="shared" si="7"/>
        <v>100</v>
      </c>
      <c r="V13" s="79"/>
      <c r="W13" s="32">
        <f>+$C13/$C$21*V13</f>
        <v>0</v>
      </c>
      <c r="X13" s="33">
        <f t="shared" si="15"/>
        <v>0</v>
      </c>
      <c r="Y13" s="74"/>
      <c r="Z13" s="119">
        <f t="shared" si="16"/>
        <v>14990</v>
      </c>
      <c r="AA13" s="24">
        <f t="shared" si="9"/>
        <v>10</v>
      </c>
      <c r="AB13" s="120">
        <f t="shared" si="10"/>
        <v>100</v>
      </c>
      <c r="AC13" s="77"/>
      <c r="AD13" s="53"/>
      <c r="AE13" s="33">
        <f t="shared" si="11"/>
        <v>0</v>
      </c>
      <c r="AF13" s="74"/>
      <c r="AG13" s="119">
        <f t="shared" si="12"/>
        <v>14990</v>
      </c>
      <c r="AH13" s="24">
        <f t="shared" si="13"/>
        <v>10</v>
      </c>
      <c r="AI13" s="87">
        <f t="shared" ref="AI13:AI14" si="18">$D13+AH13</f>
        <v>100</v>
      </c>
      <c r="AJ13" s="79"/>
      <c r="AK13" s="53"/>
      <c r="AL13" s="33">
        <f>+AI13*AK13</f>
        <v>0</v>
      </c>
    </row>
    <row r="14" spans="1:42" s="3" customFormat="1" ht="35.1" customHeight="1" thickBot="1" x14ac:dyDescent="0.2">
      <c r="A14" s="145"/>
      <c r="B14" s="57" t="s">
        <v>34</v>
      </c>
      <c r="C14" s="163">
        <v>28800</v>
      </c>
      <c r="D14" s="22">
        <v>90</v>
      </c>
      <c r="E14" s="70">
        <v>19080</v>
      </c>
      <c r="F14" s="46">
        <v>7.8528301886792464</v>
      </c>
      <c r="G14" s="47">
        <f t="shared" si="0"/>
        <v>97.852830188679249</v>
      </c>
      <c r="H14" s="34"/>
      <c r="I14" s="35">
        <f t="shared" si="1"/>
        <v>0</v>
      </c>
      <c r="J14" s="164">
        <f t="shared" si="2"/>
        <v>0</v>
      </c>
      <c r="K14" s="75"/>
      <c r="L14" s="165">
        <f t="shared" si="3"/>
        <v>19080</v>
      </c>
      <c r="M14" s="47">
        <f t="shared" si="4"/>
        <v>7.8563941299790354</v>
      </c>
      <c r="N14" s="95">
        <f t="shared" si="17"/>
        <v>97.856394129979037</v>
      </c>
      <c r="O14" s="80"/>
      <c r="P14" s="35">
        <f>+$C14/$C$21*O14</f>
        <v>0</v>
      </c>
      <c r="Q14" s="36">
        <f t="shared" si="5"/>
        <v>0</v>
      </c>
      <c r="R14" s="75"/>
      <c r="S14" s="97">
        <f t="shared" si="14"/>
        <v>19080</v>
      </c>
      <c r="T14" s="47">
        <f t="shared" ref="T14" si="19">$AP$2*(2-S14/MIN(S$9:S$14))</f>
        <v>7.271514342895264</v>
      </c>
      <c r="U14" s="95">
        <f t="shared" si="7"/>
        <v>97.271514342895259</v>
      </c>
      <c r="V14" s="80"/>
      <c r="W14" s="35">
        <f>+$C14/$C$21*V14</f>
        <v>0</v>
      </c>
      <c r="X14" s="36">
        <f t="shared" ref="X14:X23" si="20">+U14*W14</f>
        <v>0</v>
      </c>
      <c r="Y14" s="75"/>
      <c r="Z14" s="97">
        <f t="shared" si="16"/>
        <v>19080</v>
      </c>
      <c r="AA14" s="47">
        <f t="shared" ref="AA14" si="21">$AP$2*(2-Z14/MIN(Z$9:Z$14))</f>
        <v>7.271514342895264</v>
      </c>
      <c r="AB14" s="95">
        <f t="shared" ref="AB14:AB20" si="22">$D14+AA14</f>
        <v>97.271514342895259</v>
      </c>
      <c r="AC14" s="80"/>
      <c r="AD14" s="35">
        <f>+$C14/$C$21*AC14</f>
        <v>0</v>
      </c>
      <c r="AE14" s="36">
        <f t="shared" si="11"/>
        <v>0</v>
      </c>
      <c r="AF14" s="175">
        <v>0.06</v>
      </c>
      <c r="AG14" s="125">
        <f t="shared" si="12"/>
        <v>17935.2</v>
      </c>
      <c r="AH14" s="108">
        <f t="shared" si="13"/>
        <v>8.3578660957223789</v>
      </c>
      <c r="AI14" s="166">
        <f t="shared" si="18"/>
        <v>98.357866095722386</v>
      </c>
      <c r="AJ14" s="82">
        <v>1</v>
      </c>
      <c r="AK14" s="35">
        <f>+$C14/$C$21*AJ14</f>
        <v>0.5</v>
      </c>
      <c r="AL14" s="36">
        <f>+AI14*AK14</f>
        <v>49.178933047861193</v>
      </c>
    </row>
    <row r="15" spans="1:42" s="3" customFormat="1" ht="35.1" customHeight="1" thickBot="1" x14ac:dyDescent="0.2">
      <c r="A15" s="143" t="s">
        <v>36</v>
      </c>
      <c r="B15" s="55" t="s">
        <v>25</v>
      </c>
      <c r="C15" s="162">
        <v>28800</v>
      </c>
      <c r="D15" s="19">
        <v>80</v>
      </c>
      <c r="E15" s="65">
        <v>26640</v>
      </c>
      <c r="F15" s="66">
        <v>6.7027027027027035</v>
      </c>
      <c r="G15" s="50">
        <f t="shared" si="0"/>
        <v>86.702702702702709</v>
      </c>
      <c r="H15" s="59"/>
      <c r="I15" s="51">
        <f t="shared" si="1"/>
        <v>0</v>
      </c>
      <c r="J15" s="204">
        <f t="shared" si="2"/>
        <v>0</v>
      </c>
      <c r="K15" s="178">
        <v>0.05</v>
      </c>
      <c r="L15" s="116">
        <f t="shared" si="3"/>
        <v>25308</v>
      </c>
      <c r="M15" s="117">
        <f>$AP$2*(MIN(L$15:L$20)/L15)</f>
        <v>7.0554765291607406</v>
      </c>
      <c r="N15" s="118">
        <f>$D15+M15</f>
        <v>87.055476529160742</v>
      </c>
      <c r="O15" s="76">
        <v>1</v>
      </c>
      <c r="P15" s="29">
        <f>+$C15/$C$21*O15</f>
        <v>0.5</v>
      </c>
      <c r="Q15" s="30">
        <f t="shared" si="5"/>
        <v>43.527738264580371</v>
      </c>
      <c r="R15" s="71"/>
      <c r="S15" s="96">
        <f t="shared" si="14"/>
        <v>26640</v>
      </c>
      <c r="T15" s="205">
        <f>$AP$2*(MIN(S$15:S$20)/S15)</f>
        <v>6.3675675675675683</v>
      </c>
      <c r="U15" s="83">
        <f t="shared" si="7"/>
        <v>86.367567567567562</v>
      </c>
      <c r="V15" s="90"/>
      <c r="W15" s="29">
        <f>+$C15/$C$21*V15</f>
        <v>0</v>
      </c>
      <c r="X15" s="30">
        <f t="shared" si="20"/>
        <v>0</v>
      </c>
      <c r="Y15" s="71"/>
      <c r="Z15" s="157">
        <f t="shared" si="16"/>
        <v>26640</v>
      </c>
      <c r="AA15" s="20">
        <f>$AP$2*(MIN(Z$15:Z$20)/Z15)</f>
        <v>6.7027027027027035</v>
      </c>
      <c r="AB15" s="83">
        <f t="shared" si="22"/>
        <v>86.702702702702709</v>
      </c>
      <c r="AC15" s="90"/>
      <c r="AD15" s="29">
        <f>+$C15/$C$21*AC15</f>
        <v>0</v>
      </c>
      <c r="AE15" s="30">
        <f t="shared" si="11"/>
        <v>0</v>
      </c>
      <c r="AF15" s="71"/>
      <c r="AG15" s="99">
        <f>+$E15*(1-AF15)</f>
        <v>26640</v>
      </c>
      <c r="AH15" s="20">
        <f>$AP$2*(MIN(AG$15:AG$20)/AG15)</f>
        <v>6.7027027027027035</v>
      </c>
      <c r="AI15" s="92">
        <f>$D15+AH15</f>
        <v>86.702702702702709</v>
      </c>
      <c r="AJ15" s="90"/>
      <c r="AK15" s="29">
        <f>+$C15/$C$21*AJ15</f>
        <v>0</v>
      </c>
      <c r="AL15" s="30">
        <f>+AI15*AK15</f>
        <v>0</v>
      </c>
    </row>
    <row r="16" spans="1:42" s="3" customFormat="1" ht="35.1" customHeight="1" thickBot="1" x14ac:dyDescent="0.2">
      <c r="A16" s="144"/>
      <c r="B16" s="56" t="s">
        <v>26</v>
      </c>
      <c r="C16" s="161">
        <v>28800</v>
      </c>
      <c r="D16" s="49">
        <v>90</v>
      </c>
      <c r="E16" s="171">
        <v>17856</v>
      </c>
      <c r="F16" s="172">
        <v>10</v>
      </c>
      <c r="G16" s="173">
        <f t="shared" si="0"/>
        <v>100</v>
      </c>
      <c r="H16" s="59">
        <v>1</v>
      </c>
      <c r="I16" s="51">
        <f t="shared" si="1"/>
        <v>0.5</v>
      </c>
      <c r="J16" s="36">
        <f t="shared" si="2"/>
        <v>50</v>
      </c>
      <c r="K16" s="72"/>
      <c r="L16" s="174">
        <f t="shared" si="3"/>
        <v>17856</v>
      </c>
      <c r="M16" s="24">
        <f t="shared" ref="M16:M20" si="23">$AP$2*(MIN(L$15:L$20)/L16)</f>
        <v>10</v>
      </c>
      <c r="N16" s="87">
        <f t="shared" ref="N16:N19" si="24">$D16+M16</f>
        <v>100</v>
      </c>
      <c r="O16" s="77"/>
      <c r="P16" s="51"/>
      <c r="Q16" s="52"/>
      <c r="R16" s="177">
        <v>0.05</v>
      </c>
      <c r="S16" s="123">
        <f t="shared" si="14"/>
        <v>16963.2</v>
      </c>
      <c r="T16" s="106">
        <f>$AP$2*(MIN(S$15:S$20)/S16)</f>
        <v>10</v>
      </c>
      <c r="U16" s="126">
        <f t="shared" si="7"/>
        <v>100</v>
      </c>
      <c r="V16" s="77">
        <v>1</v>
      </c>
      <c r="W16" s="51">
        <f>+$C16/$C$21*V16</f>
        <v>0.5</v>
      </c>
      <c r="X16" s="30">
        <f t="shared" si="20"/>
        <v>50</v>
      </c>
      <c r="Y16" s="72"/>
      <c r="Z16" s="93">
        <f t="shared" si="16"/>
        <v>17856</v>
      </c>
      <c r="AA16" s="20">
        <f>$AP$2*(MIN(Z$15:Z$20)/Z16)</f>
        <v>10</v>
      </c>
      <c r="AB16" s="92">
        <f t="shared" si="22"/>
        <v>100</v>
      </c>
      <c r="AC16" s="81"/>
      <c r="AD16" s="51"/>
      <c r="AE16" s="33">
        <f t="shared" si="11"/>
        <v>0</v>
      </c>
      <c r="AF16" s="72"/>
      <c r="AG16" s="158">
        <f>+$E16*(1-AF16)</f>
        <v>17856</v>
      </c>
      <c r="AH16" s="50">
        <f>$AP$2*(MIN(AG$15:AG$20)/AG16)</f>
        <v>10</v>
      </c>
      <c r="AI16" s="159">
        <f>$D16+AH16</f>
        <v>100</v>
      </c>
      <c r="AJ16" s="81"/>
      <c r="AK16" s="51"/>
      <c r="AL16" s="33">
        <f>+AI16*AK16</f>
        <v>0</v>
      </c>
    </row>
    <row r="17" spans="1:38" s="3" customFormat="1" ht="35.1" customHeight="1" x14ac:dyDescent="0.15">
      <c r="A17" s="144"/>
      <c r="B17" s="56" t="s">
        <v>27</v>
      </c>
      <c r="C17" s="161">
        <v>28800</v>
      </c>
      <c r="D17" s="49">
        <v>90</v>
      </c>
      <c r="E17" s="63">
        <v>25200</v>
      </c>
      <c r="F17" s="66">
        <v>7.0857142857142854</v>
      </c>
      <c r="G17" s="24">
        <f t="shared" si="0"/>
        <v>97.085714285714289</v>
      </c>
      <c r="H17" s="31"/>
      <c r="I17" s="32"/>
      <c r="J17" s="30">
        <f t="shared" si="2"/>
        <v>0</v>
      </c>
      <c r="K17" s="72"/>
      <c r="L17" s="86">
        <f t="shared" ref="L17:L19" si="25">+$E17*(1-K17)</f>
        <v>25200</v>
      </c>
      <c r="M17" s="24">
        <f t="shared" si="23"/>
        <v>7.0857142857142854</v>
      </c>
      <c r="N17" s="87">
        <f t="shared" si="24"/>
        <v>97.085714285714289</v>
      </c>
      <c r="O17" s="81"/>
      <c r="P17" s="51"/>
      <c r="Q17" s="33">
        <f t="shared" si="5"/>
        <v>0</v>
      </c>
      <c r="R17" s="72"/>
      <c r="S17" s="93">
        <f t="shared" si="14"/>
        <v>25200</v>
      </c>
      <c r="T17" s="24">
        <f t="shared" ref="T17:T20" si="26">$AP$2*(MIN(S$15:S$20)/S17)</f>
        <v>6.7314285714285713</v>
      </c>
      <c r="U17" s="85">
        <f t="shared" ref="U17:U23" si="27">$D17+T17</f>
        <v>96.731428571428566</v>
      </c>
      <c r="V17" s="81"/>
      <c r="W17" s="51"/>
      <c r="X17" s="30">
        <f t="shared" si="20"/>
        <v>0</v>
      </c>
      <c r="Y17" s="72"/>
      <c r="Z17" s="93">
        <f t="shared" si="16"/>
        <v>25200</v>
      </c>
      <c r="AA17" s="24">
        <f t="shared" ref="AA17:AA20" si="28">$AP$2*(MIN(Z$15:Z$20)/Z17)</f>
        <v>7.0857142857142854</v>
      </c>
      <c r="AB17" s="89">
        <f t="shared" si="22"/>
        <v>97.085714285714289</v>
      </c>
      <c r="AC17" s="81"/>
      <c r="AD17" s="51"/>
      <c r="AE17" s="33">
        <f t="shared" si="11"/>
        <v>0</v>
      </c>
      <c r="AF17" s="72"/>
      <c r="AG17" s="84">
        <f t="shared" ref="AG17:AG19" si="29">+$E17*(1-AF17)</f>
        <v>25200</v>
      </c>
      <c r="AH17" s="24">
        <f t="shared" ref="AH17:AH20" si="30">$AP$2*(MIN(AG$15:AG$20)/AG17)</f>
        <v>7.0857142857142854</v>
      </c>
      <c r="AI17" s="85">
        <f>$D17+AH17</f>
        <v>97.085714285714289</v>
      </c>
      <c r="AJ17" s="81"/>
      <c r="AK17" s="51"/>
      <c r="AL17" s="33">
        <f>+AI17*AK17</f>
        <v>0</v>
      </c>
    </row>
    <row r="18" spans="1:38" s="3" customFormat="1" ht="35.1" customHeight="1" thickBot="1" x14ac:dyDescent="0.2">
      <c r="A18" s="144"/>
      <c r="B18" s="56" t="s">
        <v>28</v>
      </c>
      <c r="C18" s="161">
        <v>28800</v>
      </c>
      <c r="D18" s="23">
        <v>90</v>
      </c>
      <c r="E18" s="63">
        <v>19440</v>
      </c>
      <c r="F18" s="66">
        <v>9.1851851851851851</v>
      </c>
      <c r="G18" s="24">
        <f t="shared" si="0"/>
        <v>99.18518518518519</v>
      </c>
      <c r="H18" s="31"/>
      <c r="I18" s="32">
        <f>+$C18/$C$21*H18</f>
        <v>0</v>
      </c>
      <c r="J18" s="33">
        <f t="shared" si="2"/>
        <v>0</v>
      </c>
      <c r="K18" s="73"/>
      <c r="L18" s="88">
        <f t="shared" si="25"/>
        <v>19440</v>
      </c>
      <c r="M18" s="24">
        <f t="shared" si="23"/>
        <v>9.1851851851851851</v>
      </c>
      <c r="N18" s="89">
        <f t="shared" si="24"/>
        <v>99.18518518518519</v>
      </c>
      <c r="O18" s="78"/>
      <c r="P18" s="32">
        <f>+$C18/$C$21*O18</f>
        <v>0</v>
      </c>
      <c r="Q18" s="33">
        <f t="shared" si="5"/>
        <v>0</v>
      </c>
      <c r="R18" s="73"/>
      <c r="S18" s="88">
        <f t="shared" si="14"/>
        <v>19440</v>
      </c>
      <c r="T18" s="24">
        <f t="shared" si="26"/>
        <v>8.7259259259259263</v>
      </c>
      <c r="U18" s="89">
        <f t="shared" si="27"/>
        <v>98.725925925925921</v>
      </c>
      <c r="V18" s="82"/>
      <c r="W18" s="32">
        <f>+$C18/$C$21*V18</f>
        <v>0</v>
      </c>
      <c r="X18" s="33">
        <f t="shared" ref="X18:X27" si="31">+U18*W18</f>
        <v>0</v>
      </c>
      <c r="Y18" s="176">
        <v>0.05</v>
      </c>
      <c r="Z18" s="121">
        <f t="shared" si="16"/>
        <v>18468</v>
      </c>
      <c r="AA18" s="106">
        <f t="shared" si="28"/>
        <v>9.6686159844054576</v>
      </c>
      <c r="AB18" s="122">
        <f t="shared" si="22"/>
        <v>99.668615984405463</v>
      </c>
      <c r="AC18" s="206">
        <v>1</v>
      </c>
      <c r="AD18" s="32">
        <f>+$C18/$C$21*AC18</f>
        <v>0.5</v>
      </c>
      <c r="AE18" s="33">
        <f t="shared" si="11"/>
        <v>49.834307992202731</v>
      </c>
      <c r="AF18" s="73"/>
      <c r="AG18" s="93">
        <f t="shared" si="29"/>
        <v>19440</v>
      </c>
      <c r="AH18" s="100">
        <f t="shared" si="30"/>
        <v>9.1851851851851851</v>
      </c>
      <c r="AI18" s="85">
        <f>$D18+AH18</f>
        <v>99.18518518518519</v>
      </c>
      <c r="AJ18" s="78"/>
      <c r="AK18" s="32">
        <f>+$C18/$C$21*AJ18</f>
        <v>0</v>
      </c>
      <c r="AL18" s="33">
        <f>+AI18*AK18</f>
        <v>0</v>
      </c>
    </row>
    <row r="19" spans="1:38" s="3" customFormat="1" ht="35.1" customHeight="1" thickBot="1" x14ac:dyDescent="0.2">
      <c r="A19" s="144"/>
      <c r="B19" s="56" t="s">
        <v>29</v>
      </c>
      <c r="C19" s="161">
        <v>28800</v>
      </c>
      <c r="D19" s="26">
        <v>90</v>
      </c>
      <c r="E19" s="155">
        <v>18700</v>
      </c>
      <c r="F19" s="66">
        <v>9.5486631016042782</v>
      </c>
      <c r="G19" s="24">
        <f t="shared" si="0"/>
        <v>99.548663101604276</v>
      </c>
      <c r="H19" s="156"/>
      <c r="I19" s="32">
        <f>+$C19/$C$21*H19</f>
        <v>0</v>
      </c>
      <c r="J19" s="33">
        <f t="shared" si="2"/>
        <v>0</v>
      </c>
      <c r="K19" s="74"/>
      <c r="L19" s="88">
        <f t="shared" si="25"/>
        <v>18700</v>
      </c>
      <c r="M19" s="24">
        <f t="shared" si="23"/>
        <v>9.5486631016042782</v>
      </c>
      <c r="N19" s="89">
        <f t="shared" si="24"/>
        <v>99.548663101604276</v>
      </c>
      <c r="O19" s="79"/>
      <c r="P19" s="53"/>
      <c r="Q19" s="33">
        <f t="shared" si="5"/>
        <v>0</v>
      </c>
      <c r="R19" s="74"/>
      <c r="S19" s="88">
        <f t="shared" si="14"/>
        <v>18700</v>
      </c>
      <c r="T19" s="24">
        <f t="shared" si="26"/>
        <v>9.0712299465240633</v>
      </c>
      <c r="U19" s="89">
        <f t="shared" si="27"/>
        <v>99.071229946524056</v>
      </c>
      <c r="V19" s="82"/>
      <c r="W19" s="53"/>
      <c r="X19" s="33">
        <f t="shared" si="31"/>
        <v>0</v>
      </c>
      <c r="Y19" s="74"/>
      <c r="Z19" s="88">
        <f t="shared" si="16"/>
        <v>18700</v>
      </c>
      <c r="AA19" s="24">
        <f t="shared" si="28"/>
        <v>9.5486631016042782</v>
      </c>
      <c r="AB19" s="89">
        <f t="shared" si="22"/>
        <v>99.548663101604276</v>
      </c>
      <c r="AC19" s="208"/>
      <c r="AD19" s="53"/>
      <c r="AE19" s="33">
        <f t="shared" si="11"/>
        <v>0</v>
      </c>
      <c r="AF19" s="74"/>
      <c r="AG19" s="93">
        <f t="shared" si="29"/>
        <v>18700</v>
      </c>
      <c r="AH19" s="100">
        <f t="shared" si="30"/>
        <v>9.5486631016042782</v>
      </c>
      <c r="AI19" s="85">
        <f>$D19+AH19</f>
        <v>99.548663101604276</v>
      </c>
      <c r="AJ19" s="79"/>
      <c r="AK19" s="53"/>
      <c r="AL19" s="33">
        <f>+AI19*AK19</f>
        <v>0</v>
      </c>
    </row>
    <row r="20" spans="1:38" s="3" customFormat="1" ht="35.1" customHeight="1" thickBot="1" x14ac:dyDescent="0.2">
      <c r="A20" s="145"/>
      <c r="B20" s="58" t="s">
        <v>30</v>
      </c>
      <c r="C20" s="160">
        <v>28800</v>
      </c>
      <c r="D20" s="22">
        <v>90</v>
      </c>
      <c r="E20" s="168">
        <v>19080</v>
      </c>
      <c r="F20" s="169">
        <v>9.3584905660377355</v>
      </c>
      <c r="G20" s="170">
        <f t="shared" si="0"/>
        <v>99.35849056603773</v>
      </c>
      <c r="H20" s="34"/>
      <c r="I20" s="61">
        <f>+$C20/$C$21*H20</f>
        <v>0</v>
      </c>
      <c r="J20" s="36">
        <f t="shared" si="2"/>
        <v>0</v>
      </c>
      <c r="K20" s="75"/>
      <c r="L20" s="110">
        <f>+$E20*(1-K20)</f>
        <v>19080</v>
      </c>
      <c r="M20" s="111">
        <f t="shared" si="23"/>
        <v>9.3584905660377355</v>
      </c>
      <c r="N20" s="112">
        <f>$D20+M20</f>
        <v>99.35849056603773</v>
      </c>
      <c r="O20" s="82"/>
      <c r="P20" s="35">
        <f>+$C20/$C$21*O20</f>
        <v>0</v>
      </c>
      <c r="Q20" s="36">
        <f t="shared" si="5"/>
        <v>0</v>
      </c>
      <c r="R20" s="75"/>
      <c r="S20" s="165">
        <f t="shared" ref="S20:S28" si="32">+$E20*(1-R20)</f>
        <v>19080</v>
      </c>
      <c r="T20" s="111">
        <f t="shared" ref="T20:T23" si="33">$AP$2*(MIN(S$15:S$20)/S20)</f>
        <v>8.8905660377358497</v>
      </c>
      <c r="U20" s="95">
        <f t="shared" ref="U20:U26" si="34">$D20+T20</f>
        <v>98.890566037735852</v>
      </c>
      <c r="V20" s="82"/>
      <c r="W20" s="35">
        <f>+$C20/$C$21*V20</f>
        <v>0</v>
      </c>
      <c r="X20" s="36">
        <f t="shared" ref="X20:X29" si="35">+U20*W20</f>
        <v>0</v>
      </c>
      <c r="Y20" s="75"/>
      <c r="Z20" s="97">
        <f t="shared" si="16"/>
        <v>19080</v>
      </c>
      <c r="AA20" s="98">
        <f t="shared" si="28"/>
        <v>9.3584905660377355</v>
      </c>
      <c r="AB20" s="95">
        <f t="shared" si="22"/>
        <v>99.35849056603773</v>
      </c>
      <c r="AC20" s="207"/>
      <c r="AD20" s="35">
        <f>+$C20/$C$21*AC20</f>
        <v>0</v>
      </c>
      <c r="AE20" s="36">
        <f t="shared" si="11"/>
        <v>0</v>
      </c>
      <c r="AF20" s="175">
        <v>0.06</v>
      </c>
      <c r="AG20" s="107">
        <f>+$E20*(1-AF20)</f>
        <v>17935.2</v>
      </c>
      <c r="AH20" s="108">
        <f t="shared" si="30"/>
        <v>9.9558410276997193</v>
      </c>
      <c r="AI20" s="109">
        <f>$D20+AH20</f>
        <v>99.955841027699719</v>
      </c>
      <c r="AJ20" s="82">
        <v>1</v>
      </c>
      <c r="AK20" s="35">
        <f>+$C20/$C$21*AJ20</f>
        <v>0.5</v>
      </c>
      <c r="AL20" s="36">
        <f>+AI20*AK20</f>
        <v>49.97792051384986</v>
      </c>
    </row>
    <row r="21" spans="1:38" ht="42.75" customHeight="1" thickBot="1" x14ac:dyDescent="0.25">
      <c r="B21" s="37" t="s">
        <v>14</v>
      </c>
      <c r="C21" s="38">
        <f>C9+C15</f>
        <v>57600</v>
      </c>
      <c r="I21" s="39" t="s">
        <v>15</v>
      </c>
      <c r="J21" s="40">
        <f>SUM(J9:J20)</f>
        <v>100</v>
      </c>
      <c r="P21" s="39" t="s">
        <v>15</v>
      </c>
      <c r="Q21" s="40">
        <f>SUM(Q9:Q20)</f>
        <v>86.489252410305042</v>
      </c>
      <c r="W21" s="39" t="s">
        <v>15</v>
      </c>
      <c r="X21" s="40">
        <f>SUM(X9:X20)</f>
        <v>99.41838803999245</v>
      </c>
      <c r="AD21" s="39" t="s">
        <v>15</v>
      </c>
      <c r="AE21" s="40">
        <f>SUM(AE9:AE20)</f>
        <v>98.892679228936544</v>
      </c>
      <c r="AK21" s="39" t="s">
        <v>15</v>
      </c>
      <c r="AL21" s="40">
        <f>SUM(AL9:AL20)</f>
        <v>99.156853561711046</v>
      </c>
    </row>
    <row r="24" spans="1:38" ht="14.25" x14ac:dyDescent="0.2">
      <c r="A24" s="1" t="s">
        <v>2</v>
      </c>
    </row>
    <row r="25" spans="1:38" ht="14.25" x14ac:dyDescent="0.2">
      <c r="A25" s="1" t="s">
        <v>7</v>
      </c>
    </row>
    <row r="27" spans="1:38" ht="87" customHeight="1" x14ac:dyDescent="0.2">
      <c r="A27" s="153" t="s">
        <v>22</v>
      </c>
      <c r="B27" s="153"/>
      <c r="C27" s="153"/>
      <c r="D27" s="153"/>
      <c r="E27" s="153"/>
      <c r="F27" s="153"/>
      <c r="G27" s="153"/>
    </row>
    <row r="28" spans="1:38" ht="10.5" hidden="1" customHeight="1" x14ac:dyDescent="0.2">
      <c r="A28" s="154"/>
      <c r="B28" s="154"/>
      <c r="C28" s="154"/>
      <c r="D28" s="154"/>
      <c r="E28" s="154"/>
      <c r="F28" s="154"/>
      <c r="G28" s="154"/>
    </row>
  </sheetData>
  <mergeCells count="11">
    <mergeCell ref="A27:G28"/>
    <mergeCell ref="A9:A14"/>
    <mergeCell ref="A15:A20"/>
    <mergeCell ref="R7:X7"/>
    <mergeCell ref="AF7:AL7"/>
    <mergeCell ref="E7:J7"/>
    <mergeCell ref="K7:Q7"/>
    <mergeCell ref="Y7:AE7"/>
    <mergeCell ref="A3:AE3"/>
    <mergeCell ref="A4:AE4"/>
    <mergeCell ref="A5:AE5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Maria Felisa Sanchez Gonzalez</cp:lastModifiedBy>
  <cp:lastPrinted>2024-03-22T17:01:56Z</cp:lastPrinted>
  <dcterms:created xsi:type="dcterms:W3CDTF">2007-03-30T09:59:06Z</dcterms:created>
  <dcterms:modified xsi:type="dcterms:W3CDTF">2024-03-22T17:02:16Z</dcterms:modified>
</cp:coreProperties>
</file>