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COMPRAS\GECO\___23exp\6500_PasarPR-Torre_LOTES-LCE\RPTEptesDePasarAred\"/>
    </mc:Choice>
  </mc:AlternateContent>
  <xr:revisionPtr revIDLastSave="0" documentId="13_ncr:1_{DBE84A20-1058-4B3E-8F14-4F481BA1CCD1}" xr6:coauthVersionLast="36" xr6:coauthVersionMax="36" xr10:uidLastSave="{00000000-0000-0000-0000-000000000000}"/>
  <bookViews>
    <workbookView xWindow="0" yWindow="0" windowWidth="28770" windowHeight="9735" tabRatio="752" activeTab="1" xr2:uid="{00000000-000D-0000-FFFF-FFFF00000000}"/>
  </bookViews>
  <sheets>
    <sheet name="valoración CONJUNTAS" sheetId="10" r:id="rId1"/>
    <sheet name="ALTERNATIVA ADJUDICADA CONJUNTA" sheetId="11" r:id="rId2"/>
  </sheets>
  <definedNames>
    <definedName name="_xlnm.Print_Area" localSheetId="1">'ALTERNATIVA ADJUDICADA CONJUNTA'!$A$1:$L$22</definedName>
  </definedNames>
  <calcPr calcId="191029"/>
</workbook>
</file>

<file path=xl/calcChain.xml><?xml version="1.0" encoding="utf-8"?>
<calcChain xmlns="http://schemas.openxmlformats.org/spreadsheetml/2006/main">
  <c r="G11" i="11" l="1"/>
  <c r="G9" i="11"/>
  <c r="F11" i="10" l="1"/>
  <c r="F9" i="10"/>
  <c r="L11" i="10" l="1"/>
  <c r="M11" i="10" s="1"/>
  <c r="L9" i="10"/>
  <c r="M9" i="10" s="1"/>
  <c r="C13" i="10" l="1"/>
  <c r="P9" i="10" l="1"/>
  <c r="P11" i="10"/>
  <c r="E12" i="11" l="1"/>
  <c r="E11" i="11"/>
  <c r="E10" i="11"/>
  <c r="E9" i="11"/>
  <c r="I12" i="11"/>
  <c r="K12" i="11" s="1"/>
  <c r="I11" i="11"/>
  <c r="I10" i="11"/>
  <c r="G10" i="11" s="1"/>
  <c r="I9" i="11"/>
  <c r="L12" i="11" l="1"/>
  <c r="G12" i="11"/>
  <c r="L10" i="11"/>
  <c r="J10" i="11"/>
  <c r="K10" i="11"/>
  <c r="J12" i="11"/>
  <c r="B9" i="11" l="1"/>
  <c r="A4" i="11"/>
  <c r="B11" i="11" l="1"/>
  <c r="N11" i="10" l="1"/>
  <c r="G9" i="10" l="1"/>
  <c r="N9" i="10"/>
  <c r="Q9" i="10" s="1"/>
  <c r="Q11" i="10"/>
  <c r="G11" i="10"/>
  <c r="A11" i="11"/>
  <c r="A9" i="11"/>
  <c r="C11" i="11" l="1"/>
  <c r="A4" i="10"/>
  <c r="A3" i="10"/>
  <c r="L11" i="11" l="1"/>
  <c r="D11" i="11"/>
  <c r="C9" i="11"/>
  <c r="H11" i="11" l="1"/>
  <c r="C13" i="11"/>
  <c r="L9" i="11"/>
  <c r="L13" i="11" s="1"/>
  <c r="J11" i="11" l="1"/>
  <c r="K11" i="11" s="1"/>
  <c r="J9" i="11"/>
  <c r="H11" i="10"/>
  <c r="I11" i="10" l="1"/>
  <c r="J11" i="10" s="1"/>
  <c r="D9" i="11" l="1"/>
  <c r="H9" i="11" l="1"/>
  <c r="K9" i="11" s="1"/>
  <c r="H9" i="10" l="1"/>
  <c r="I9" i="10" l="1"/>
  <c r="J9" i="10" s="1"/>
  <c r="J13" i="10" l="1"/>
  <c r="K13" i="11"/>
  <c r="Q13" i="10" l="1"/>
</calcChain>
</file>

<file path=xl/sharedStrings.xml><?xml version="1.0" encoding="utf-8"?>
<sst xmlns="http://schemas.openxmlformats.org/spreadsheetml/2006/main" count="50" uniqueCount="25">
  <si>
    <t>Puntuación técnica</t>
  </si>
  <si>
    <t>Puntuación económica</t>
  </si>
  <si>
    <t>%  Ahorro s/ licitación</t>
  </si>
  <si>
    <t>Total Puntuación</t>
  </si>
  <si>
    <t>De conformidad con los criterios de valoración establecidos en el Pliego de Condiciones Generales de Contratación de este Expediente.</t>
  </si>
  <si>
    <t>RESUMEN PUNTUACIÓN TÉCNICA Y ECONÓMICA</t>
  </si>
  <si>
    <t>Alternativa 1: ofertas individuales</t>
  </si>
  <si>
    <t>Lotes</t>
  </si>
  <si>
    <t>Ofertas</t>
  </si>
  <si>
    <t>Valor estimado             (Sin modificación)</t>
  </si>
  <si>
    <t>Puntuación Total</t>
  </si>
  <si>
    <t>Oferta seleccionada</t>
  </si>
  <si>
    <t>Factor de ponderación</t>
  </si>
  <si>
    <t>Valoración ponderada</t>
  </si>
  <si>
    <t>Baja oferta conjunta</t>
  </si>
  <si>
    <t>Valor estimado total:</t>
  </si>
  <si>
    <t>Puntuación total ponderada</t>
  </si>
  <si>
    <t>L01 ptos economicos</t>
  </si>
  <si>
    <t>L02 ptos economicos</t>
  </si>
  <si>
    <t>CONSTRUCCION INTEGRAL ECOLOGIA Y SERVICIOS</t>
  </si>
  <si>
    <t>Alternativa 2: oferta conjunta "empresa CIES" por los lotes 1 y 2</t>
  </si>
  <si>
    <r>
      <t>Importe Oferta</t>
    </r>
    <r>
      <rPr>
        <b/>
        <i/>
        <sz val="12"/>
        <rFont val="Tahoma"/>
        <family val="2"/>
      </rPr>
      <t xml:space="preserve"> </t>
    </r>
  </si>
  <si>
    <t>Madrid, a 4 de abril de 2024</t>
  </si>
  <si>
    <t>LOTE 1 - ADECUACION PASARELAS TORRESPAÑA</t>
  </si>
  <si>
    <t>LOTE 2 - ADECUACION PASARELAS PRADO DEL REY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</si>
</sst>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3" formatCode="_-* #,##0.00\ _€_-;\-* #,##0.00\ _€_-;_-* &quot;-&quot;??\ _€_-;_-@_-"/>
    <numFmt numFmtId="164" formatCode="_-* #,##0\ _€_-;\-* #,##0\ _€_-;_-* &quot;-&quot;??\ _€_-;_-@_-"/>
    <numFmt numFmtId="165" formatCode="#,##0.00\ &quot;€&quot;"/>
    <numFmt numFmtId="166" formatCode="#,##0.00\ _€"/>
    <numFmt numFmtId="167" formatCode="#,##0.00_ ;\-#,##0.00\ "/>
    <numFmt numFmtId="168" formatCode="0.000000%"/>
    <numFmt numFmtId="169" formatCode="0.0000%"/>
  </numFmts>
  <fonts count="21" x14ac:knownFonts="1">
    <font>
      <sz val="10"/>
      <name val="Arial"/>
    </font>
    <font>
      <sz val="8"/>
      <name val="Tahoma"/>
      <family val="2"/>
    </font>
    <font>
      <sz val="10"/>
      <name val="Arial"/>
      <family val="2"/>
    </font>
    <font>
      <sz val="8"/>
      <color rgb="FFFF0000"/>
      <name val="Tahoma"/>
      <family val="2"/>
    </font>
    <font>
      <b/>
      <sz val="11"/>
      <name val="Tahoma"/>
      <family val="2"/>
    </font>
    <font>
      <sz val="12"/>
      <name val="Arial"/>
      <family val="2"/>
    </font>
    <font>
      <sz val="11"/>
      <name val="Tahoma"/>
      <family val="2"/>
    </font>
    <font>
      <sz val="12"/>
      <name val="Tahoma"/>
      <family val="2"/>
    </font>
    <font>
      <b/>
      <sz val="10"/>
      <color rgb="FFFF0000"/>
      <name val="Arial"/>
      <family val="2"/>
    </font>
    <font>
      <sz val="10"/>
      <name val="Arial"/>
      <family val="2"/>
    </font>
    <font>
      <b/>
      <sz val="8"/>
      <name val="Tahoma"/>
      <family val="2"/>
    </font>
    <font>
      <b/>
      <u/>
      <sz val="14"/>
      <color theme="9" tint="-0.249977111117893"/>
      <name val="Tahoma"/>
      <family val="2"/>
    </font>
    <font>
      <b/>
      <u/>
      <sz val="12"/>
      <name val="Bookman Old Style"/>
      <family val="1"/>
    </font>
    <font>
      <b/>
      <sz val="12"/>
      <color rgb="FFFF0000"/>
      <name val="Tahoma"/>
      <family val="2"/>
    </font>
    <font>
      <b/>
      <sz val="12"/>
      <name val="Tahoma"/>
      <family val="2"/>
    </font>
    <font>
      <b/>
      <i/>
      <sz val="12"/>
      <name val="Tahoma"/>
      <family val="2"/>
    </font>
    <font>
      <b/>
      <sz val="12"/>
      <name val="Arial"/>
      <family val="2"/>
    </font>
    <font>
      <b/>
      <sz val="10.5"/>
      <name val="Tahoma"/>
      <family val="2"/>
    </font>
    <font>
      <b/>
      <sz val="14"/>
      <color theme="9"/>
      <name val="Tahoma"/>
      <family val="2"/>
    </font>
    <font>
      <b/>
      <sz val="12"/>
      <color theme="3" tint="0.39997558519241921"/>
      <name val="Tahoma"/>
      <family val="2"/>
    </font>
    <font>
      <b/>
      <i/>
      <sz val="10"/>
      <color theme="3" tint="0.39997558519241921"/>
      <name val="Tahoma"/>
      <family val="2"/>
    </font>
  </fonts>
  <fills count="8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2F2F2"/>
        <bgColor indexed="64"/>
      </patternFill>
    </fill>
  </fills>
  <borders count="4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auto="1"/>
      </right>
      <top style="medium">
        <color indexed="64"/>
      </top>
      <bottom/>
      <diagonal/>
    </border>
    <border>
      <left style="thin">
        <color auto="1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/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/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medium">
        <color indexed="64"/>
      </right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auto="1"/>
      </top>
      <bottom/>
      <diagonal/>
    </border>
    <border>
      <left style="thin">
        <color indexed="64"/>
      </left>
      <right style="thin">
        <color indexed="64"/>
      </right>
      <top/>
      <bottom style="medium">
        <color auto="1"/>
      </bottom>
      <diagonal/>
    </border>
  </borders>
  <cellStyleXfs count="3">
    <xf numFmtId="0" fontId="0" fillId="0" borderId="0"/>
    <xf numFmtId="43" fontId="9" fillId="0" borderId="0" applyFont="0" applyFill="0" applyBorder="0" applyAlignment="0" applyProtection="0"/>
    <xf numFmtId="9" fontId="9" fillId="0" borderId="0" applyFont="0" applyFill="0" applyBorder="0" applyAlignment="0" applyProtection="0"/>
  </cellStyleXfs>
  <cellXfs count="127">
    <xf numFmtId="0" fontId="0" fillId="0" borderId="0" xfId="0"/>
    <xf numFmtId="0" fontId="6" fillId="0" borderId="6" xfId="0" applyFont="1" applyBorder="1"/>
    <xf numFmtId="0" fontId="7" fillId="0" borderId="0" xfId="0" applyFont="1" applyFill="1" applyBorder="1" applyAlignment="1">
      <alignment vertical="center" wrapText="1"/>
    </xf>
    <xf numFmtId="0" fontId="1" fillId="0" borderId="0" xfId="0" applyFont="1" applyFill="1" applyBorder="1"/>
    <xf numFmtId="0" fontId="1" fillId="0" borderId="0" xfId="0" applyFont="1" applyFill="1" applyBorder="1" applyAlignment="1">
      <alignment horizontal="right" indent="1"/>
    </xf>
    <xf numFmtId="0" fontId="10" fillId="0" borderId="0" xfId="0" applyFont="1" applyFill="1" applyBorder="1" applyAlignment="1">
      <alignment horizontal="right" indent="1"/>
    </xf>
    <xf numFmtId="0" fontId="8" fillId="0" borderId="0" xfId="0" applyFont="1" applyAlignment="1">
      <alignment vertical="center" wrapText="1"/>
    </xf>
    <xf numFmtId="0" fontId="8" fillId="0" borderId="3" xfId="0" applyFont="1" applyBorder="1" applyAlignment="1">
      <alignment vertical="center" wrapText="1"/>
    </xf>
    <xf numFmtId="0" fontId="11" fillId="0" borderId="0" xfId="0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center" wrapText="1"/>
    </xf>
    <xf numFmtId="0" fontId="12" fillId="0" borderId="0" xfId="0" applyFont="1" applyFill="1" applyBorder="1" applyAlignment="1">
      <alignment horizontal="center"/>
    </xf>
    <xf numFmtId="9" fontId="13" fillId="0" borderId="0" xfId="2" applyFont="1" applyFill="1" applyBorder="1" applyAlignment="1">
      <alignment horizontal="left" vertical="center"/>
    </xf>
    <xf numFmtId="0" fontId="14" fillId="2" borderId="5" xfId="0" applyFont="1" applyFill="1" applyBorder="1" applyAlignment="1">
      <alignment horizontal="center" vertical="center" wrapText="1"/>
    </xf>
    <xf numFmtId="0" fontId="14" fillId="2" borderId="13" xfId="0" applyFont="1" applyFill="1" applyBorder="1" applyAlignment="1">
      <alignment horizontal="center" vertical="center" wrapText="1"/>
    </xf>
    <xf numFmtId="0" fontId="14" fillId="2" borderId="14" xfId="0" applyFont="1" applyFill="1" applyBorder="1" applyAlignment="1">
      <alignment horizontal="center" vertical="center" wrapText="1"/>
    </xf>
    <xf numFmtId="0" fontId="14" fillId="2" borderId="15" xfId="0" applyFont="1" applyFill="1" applyBorder="1" applyAlignment="1">
      <alignment horizontal="center" vertical="center" wrapText="1"/>
    </xf>
    <xf numFmtId="0" fontId="14" fillId="0" borderId="0" xfId="0" applyFont="1" applyFill="1" applyBorder="1" applyAlignment="1">
      <alignment horizontal="center" vertical="center" wrapText="1"/>
    </xf>
    <xf numFmtId="0" fontId="7" fillId="0" borderId="0" xfId="0" applyFont="1" applyFill="1" applyBorder="1"/>
    <xf numFmtId="4" fontId="7" fillId="0" borderId="0" xfId="0" applyNumberFormat="1" applyFont="1" applyFill="1" applyBorder="1" applyAlignment="1">
      <alignment horizontal="right" vertical="center" indent="1"/>
    </xf>
    <xf numFmtId="165" fontId="7" fillId="0" borderId="19" xfId="0" applyNumberFormat="1" applyFont="1" applyFill="1" applyBorder="1" applyAlignment="1">
      <alignment horizontal="center" vertical="center"/>
    </xf>
    <xf numFmtId="4" fontId="7" fillId="0" borderId="20" xfId="0" applyNumberFormat="1" applyFont="1" applyFill="1" applyBorder="1" applyAlignment="1">
      <alignment horizontal="center" vertical="center"/>
    </xf>
    <xf numFmtId="4" fontId="7" fillId="0" borderId="22" xfId="0" applyNumberFormat="1" applyFont="1" applyFill="1" applyBorder="1" applyAlignment="1">
      <alignment horizontal="right" vertical="center" indent="1"/>
    </xf>
    <xf numFmtId="164" fontId="6" fillId="0" borderId="22" xfId="1" applyNumberFormat="1" applyFont="1" applyFill="1" applyBorder="1" applyAlignment="1">
      <alignment horizontal="center" vertical="center"/>
    </xf>
    <xf numFmtId="10" fontId="4" fillId="0" borderId="22" xfId="0" applyNumberFormat="1" applyFont="1" applyFill="1" applyBorder="1" applyAlignment="1">
      <alignment horizontal="center" vertical="center"/>
    </xf>
    <xf numFmtId="43" fontId="6" fillId="0" borderId="23" xfId="1" applyFont="1" applyFill="1" applyBorder="1" applyAlignment="1">
      <alignment horizontal="center" vertical="center"/>
    </xf>
    <xf numFmtId="165" fontId="7" fillId="0" borderId="26" xfId="0" applyNumberFormat="1" applyFont="1" applyFill="1" applyBorder="1" applyAlignment="1">
      <alignment horizontal="center" vertical="center"/>
    </xf>
    <xf numFmtId="4" fontId="7" fillId="0" borderId="27" xfId="0" applyNumberFormat="1" applyFont="1" applyFill="1" applyBorder="1" applyAlignment="1">
      <alignment horizontal="center" vertical="center"/>
    </xf>
    <xf numFmtId="4" fontId="7" fillId="0" borderId="29" xfId="0" applyNumberFormat="1" applyFont="1" applyFill="1" applyBorder="1" applyAlignment="1">
      <alignment horizontal="right" vertical="center" indent="1"/>
    </xf>
    <xf numFmtId="164" fontId="6" fillId="0" borderId="29" xfId="1" applyNumberFormat="1" applyFont="1" applyFill="1" applyBorder="1" applyAlignment="1">
      <alignment horizontal="center" vertical="center"/>
    </xf>
    <xf numFmtId="10" fontId="4" fillId="0" borderId="29" xfId="0" applyNumberFormat="1" applyFont="1" applyFill="1" applyBorder="1" applyAlignment="1">
      <alignment horizontal="center" vertical="center"/>
    </xf>
    <xf numFmtId="4" fontId="7" fillId="0" borderId="31" xfId="0" applyNumberFormat="1" applyFont="1" applyFill="1" applyBorder="1" applyAlignment="1">
      <alignment horizontal="right" vertical="center" indent="1"/>
    </xf>
    <xf numFmtId="0" fontId="1" fillId="0" borderId="31" xfId="0" applyFont="1" applyFill="1" applyBorder="1"/>
    <xf numFmtId="10" fontId="6" fillId="4" borderId="31" xfId="0" applyNumberFormat="1" applyFont="1" applyFill="1" applyBorder="1" applyAlignment="1">
      <alignment horizontal="center" vertical="center"/>
    </xf>
    <xf numFmtId="43" fontId="6" fillId="0" borderId="32" xfId="1" applyFont="1" applyFill="1" applyBorder="1" applyAlignment="1">
      <alignment horizontal="center" vertical="center"/>
    </xf>
    <xf numFmtId="165" fontId="7" fillId="0" borderId="33" xfId="0" applyNumberFormat="1" applyFont="1" applyFill="1" applyBorder="1" applyAlignment="1">
      <alignment horizontal="center" vertical="center"/>
    </xf>
    <xf numFmtId="4" fontId="7" fillId="0" borderId="30" xfId="0" applyNumberFormat="1" applyFont="1" applyFill="1" applyBorder="1" applyAlignment="1">
      <alignment horizontal="center" vertical="center"/>
    </xf>
    <xf numFmtId="10" fontId="6" fillId="0" borderId="29" xfId="0" applyNumberFormat="1" applyFont="1" applyFill="1" applyBorder="1" applyAlignment="1">
      <alignment horizontal="center" vertical="center"/>
    </xf>
    <xf numFmtId="43" fontId="6" fillId="0" borderId="34" xfId="1" applyFont="1" applyFill="1" applyBorder="1" applyAlignment="1">
      <alignment horizontal="center" vertical="center"/>
    </xf>
    <xf numFmtId="0" fontId="2" fillId="0" borderId="0" xfId="0" applyFont="1" applyFill="1" applyBorder="1"/>
    <xf numFmtId="0" fontId="2" fillId="0" borderId="8" xfId="0" applyFont="1" applyFill="1" applyBorder="1"/>
    <xf numFmtId="0" fontId="5" fillId="0" borderId="0" xfId="0" applyFont="1" applyFill="1" applyBorder="1" applyAlignment="1">
      <alignment vertical="center" wrapText="1"/>
    </xf>
    <xf numFmtId="0" fontId="0" fillId="4" borderId="0" xfId="0" applyFill="1"/>
    <xf numFmtId="0" fontId="14" fillId="2" borderId="36" xfId="0" applyFont="1" applyFill="1" applyBorder="1" applyAlignment="1">
      <alignment horizontal="center" vertical="center" wrapText="1"/>
    </xf>
    <xf numFmtId="4" fontId="14" fillId="5" borderId="24" xfId="0" applyNumberFormat="1" applyFont="1" applyFill="1" applyBorder="1" applyAlignment="1">
      <alignment horizontal="center" vertical="center"/>
    </xf>
    <xf numFmtId="43" fontId="4" fillId="0" borderId="23" xfId="1" applyFont="1" applyFill="1" applyBorder="1" applyAlignment="1">
      <alignment horizontal="center" vertical="center"/>
    </xf>
    <xf numFmtId="4" fontId="14" fillId="0" borderId="22" xfId="0" applyNumberFormat="1" applyFont="1" applyFill="1" applyBorder="1" applyAlignment="1">
      <alignment horizontal="right" vertical="center" indent="1"/>
    </xf>
    <xf numFmtId="164" fontId="4" fillId="0" borderId="22" xfId="1" applyNumberFormat="1" applyFont="1" applyFill="1" applyBorder="1" applyAlignment="1">
      <alignment horizontal="center" vertical="center"/>
    </xf>
    <xf numFmtId="0" fontId="6" fillId="4" borderId="6" xfId="0" applyFont="1" applyFill="1" applyBorder="1"/>
    <xf numFmtId="0" fontId="14" fillId="6" borderId="9" xfId="0" applyFont="1" applyFill="1" applyBorder="1" applyAlignment="1">
      <alignment vertical="center" wrapText="1"/>
    </xf>
    <xf numFmtId="0" fontId="14" fillId="6" borderId="7" xfId="0" applyFont="1" applyFill="1" applyBorder="1" applyAlignment="1">
      <alignment vertical="center" wrapText="1"/>
    </xf>
    <xf numFmtId="0" fontId="14" fillId="6" borderId="4" xfId="0" applyFont="1" applyFill="1" applyBorder="1" applyAlignment="1">
      <alignment horizontal="center" vertical="center" wrapText="1"/>
    </xf>
    <xf numFmtId="4" fontId="7" fillId="3" borderId="17" xfId="0" applyNumberFormat="1" applyFont="1" applyFill="1" applyBorder="1" applyAlignment="1">
      <alignment horizontal="center" vertical="center"/>
    </xf>
    <xf numFmtId="4" fontId="14" fillId="3" borderId="14" xfId="0" applyNumberFormat="1" applyFont="1" applyFill="1" applyBorder="1" applyAlignment="1">
      <alignment horizontal="right" vertical="center" indent="1"/>
    </xf>
    <xf numFmtId="4" fontId="7" fillId="3" borderId="20" xfId="0" applyNumberFormat="1" applyFont="1" applyFill="1" applyBorder="1" applyAlignment="1">
      <alignment horizontal="center" vertical="center"/>
    </xf>
    <xf numFmtId="4" fontId="14" fillId="3" borderId="22" xfId="0" applyNumberFormat="1" applyFont="1" applyFill="1" applyBorder="1" applyAlignment="1">
      <alignment horizontal="right" vertical="center" indent="1"/>
    </xf>
    <xf numFmtId="4" fontId="14" fillId="0" borderId="29" xfId="0" applyNumberFormat="1" applyFont="1" applyFill="1" applyBorder="1" applyAlignment="1">
      <alignment horizontal="right" vertical="center" indent="1"/>
    </xf>
    <xf numFmtId="164" fontId="4" fillId="0" borderId="29" xfId="1" applyNumberFormat="1" applyFont="1" applyFill="1" applyBorder="1" applyAlignment="1">
      <alignment horizontal="center" vertical="center"/>
    </xf>
    <xf numFmtId="0" fontId="7" fillId="3" borderId="2" xfId="0" applyNumberFormat="1" applyFont="1" applyFill="1" applyBorder="1" applyAlignment="1">
      <alignment horizontal="left" vertical="center" wrapText="1" indent="1"/>
    </xf>
    <xf numFmtId="4" fontId="14" fillId="3" borderId="13" xfId="0" applyNumberFormat="1" applyFont="1" applyFill="1" applyBorder="1" applyAlignment="1">
      <alignment horizontal="right" vertical="center" indent="1"/>
    </xf>
    <xf numFmtId="4" fontId="7" fillId="3" borderId="16" xfId="0" applyNumberFormat="1" applyFont="1" applyFill="1" applyBorder="1" applyAlignment="1">
      <alignment horizontal="right" vertical="center" indent="2"/>
    </xf>
    <xf numFmtId="0" fontId="7" fillId="3" borderId="18" xfId="0" applyNumberFormat="1" applyFont="1" applyFill="1" applyBorder="1" applyAlignment="1">
      <alignment horizontal="left" vertical="center" wrapText="1" indent="1"/>
    </xf>
    <xf numFmtId="4" fontId="7" fillId="3" borderId="19" xfId="0" applyNumberFormat="1" applyFont="1" applyFill="1" applyBorder="1" applyAlignment="1">
      <alignment horizontal="right" vertical="center" indent="2"/>
    </xf>
    <xf numFmtId="4" fontId="14" fillId="3" borderId="21" xfId="0" applyNumberFormat="1" applyFont="1" applyFill="1" applyBorder="1" applyAlignment="1">
      <alignment horizontal="right" vertical="center" indent="1"/>
    </xf>
    <xf numFmtId="0" fontId="11" fillId="0" borderId="0" xfId="0" applyFont="1" applyFill="1" applyBorder="1" applyAlignment="1">
      <alignment horizontal="center" vertical="center"/>
    </xf>
    <xf numFmtId="4" fontId="1" fillId="0" borderId="0" xfId="0" applyNumberFormat="1" applyFont="1" applyFill="1" applyBorder="1"/>
    <xf numFmtId="167" fontId="2" fillId="0" borderId="0" xfId="0" applyNumberFormat="1" applyFont="1" applyFill="1" applyBorder="1"/>
    <xf numFmtId="43" fontId="4" fillId="0" borderId="34" xfId="1" applyFont="1" applyFill="1" applyBorder="1" applyAlignment="1">
      <alignment horizontal="center" vertical="center"/>
    </xf>
    <xf numFmtId="0" fontId="7" fillId="0" borderId="18" xfId="0" applyNumberFormat="1" applyFont="1" applyFill="1" applyBorder="1" applyAlignment="1">
      <alignment horizontal="left" vertical="center" wrapText="1" indent="1"/>
    </xf>
    <xf numFmtId="4" fontId="7" fillId="0" borderId="39" xfId="0" applyNumberFormat="1" applyFont="1" applyFill="1" applyBorder="1" applyAlignment="1">
      <alignment horizontal="right" vertical="center" indent="1"/>
    </xf>
    <xf numFmtId="0" fontId="14" fillId="6" borderId="2" xfId="0" applyFont="1" applyFill="1" applyBorder="1" applyAlignment="1">
      <alignment horizontal="left" vertical="center" wrapText="1" indent="1"/>
    </xf>
    <xf numFmtId="0" fontId="14" fillId="6" borderId="4" xfId="0" applyFont="1" applyFill="1" applyBorder="1" applyAlignment="1">
      <alignment horizontal="left" vertical="center" wrapText="1" indent="1"/>
    </xf>
    <xf numFmtId="0" fontId="14" fillId="6" borderId="9" xfId="0" applyFont="1" applyFill="1" applyBorder="1" applyAlignment="1">
      <alignment horizontal="left" vertical="center" wrapText="1" indent="1"/>
    </xf>
    <xf numFmtId="165" fontId="16" fillId="0" borderId="37" xfId="0" applyNumberFormat="1" applyFont="1" applyFill="1" applyBorder="1" applyAlignment="1">
      <alignment horizontal="center" vertical="center"/>
    </xf>
    <xf numFmtId="4" fontId="14" fillId="5" borderId="18" xfId="0" applyNumberFormat="1" applyFont="1" applyFill="1" applyBorder="1" applyAlignment="1">
      <alignment horizontal="center" vertical="center"/>
    </xf>
    <xf numFmtId="0" fontId="3" fillId="0" borderId="0" xfId="0" applyFont="1" applyFill="1" applyBorder="1" applyAlignment="1">
      <alignment vertical="center"/>
    </xf>
    <xf numFmtId="9" fontId="13" fillId="0" borderId="1" xfId="2" applyFont="1" applyFill="1" applyBorder="1" applyAlignment="1">
      <alignment vertical="center"/>
    </xf>
    <xf numFmtId="9" fontId="13" fillId="0" borderId="10" xfId="2" applyFont="1" applyFill="1" applyBorder="1" applyAlignment="1">
      <alignment vertical="center"/>
    </xf>
    <xf numFmtId="10" fontId="6" fillId="0" borderId="22" xfId="0" applyNumberFormat="1" applyFont="1" applyFill="1" applyBorder="1" applyAlignment="1">
      <alignment horizontal="center" vertical="center"/>
    </xf>
    <xf numFmtId="10" fontId="6" fillId="0" borderId="28" xfId="2" applyNumberFormat="1" applyFont="1" applyFill="1" applyBorder="1" applyAlignment="1">
      <alignment horizontal="center" vertical="center"/>
    </xf>
    <xf numFmtId="0" fontId="11" fillId="3" borderId="0" xfId="0" applyFont="1" applyFill="1" applyBorder="1" applyAlignment="1">
      <alignment vertical="center" wrapText="1"/>
    </xf>
    <xf numFmtId="0" fontId="11" fillId="0" borderId="0" xfId="0" applyFont="1" applyFill="1" applyBorder="1" applyAlignment="1">
      <alignment vertical="center" wrapText="1"/>
    </xf>
    <xf numFmtId="0" fontId="18" fillId="4" borderId="0" xfId="0" applyFont="1" applyFill="1" applyAlignment="1"/>
    <xf numFmtId="10" fontId="14" fillId="0" borderId="28" xfId="0" applyNumberFormat="1" applyFont="1" applyFill="1" applyBorder="1" applyAlignment="1">
      <alignment horizontal="right" vertical="center" indent="1"/>
    </xf>
    <xf numFmtId="4" fontId="14" fillId="4" borderId="29" xfId="0" applyNumberFormat="1" applyFont="1" applyFill="1" applyBorder="1" applyAlignment="1">
      <alignment horizontal="right" vertical="center" indent="1"/>
    </xf>
    <xf numFmtId="166" fontId="19" fillId="4" borderId="33" xfId="0" applyNumberFormat="1" applyFont="1" applyFill="1" applyBorder="1" applyAlignment="1">
      <alignment horizontal="right" vertical="center" indent="2"/>
    </xf>
    <xf numFmtId="4" fontId="19" fillId="4" borderId="30" xfId="0" applyNumberFormat="1" applyFont="1" applyFill="1" applyBorder="1" applyAlignment="1">
      <alignment horizontal="center" vertical="center"/>
    </xf>
    <xf numFmtId="10" fontId="2" fillId="0" borderId="0" xfId="0" applyNumberFormat="1" applyFont="1" applyFill="1" applyBorder="1"/>
    <xf numFmtId="0" fontId="0" fillId="0" borderId="0" xfId="0" applyBorder="1"/>
    <xf numFmtId="0" fontId="8" fillId="0" borderId="11" xfId="0" applyFont="1" applyBorder="1" applyAlignment="1">
      <alignment vertical="center" wrapText="1"/>
    </xf>
    <xf numFmtId="0" fontId="14" fillId="0" borderId="0" xfId="0" applyNumberFormat="1" applyFont="1" applyFill="1" applyBorder="1" applyAlignment="1">
      <alignment horizontal="right" vertical="center" wrapText="1"/>
    </xf>
    <xf numFmtId="165" fontId="16" fillId="0" borderId="0" xfId="0" applyNumberFormat="1" applyFont="1" applyFill="1" applyBorder="1" applyAlignment="1">
      <alignment horizontal="center" vertical="center"/>
    </xf>
    <xf numFmtId="0" fontId="17" fillId="0" borderId="0" xfId="0" applyNumberFormat="1" applyFont="1" applyFill="1" applyBorder="1" applyAlignment="1">
      <alignment horizontal="left" vertical="top" wrapText="1"/>
    </xf>
    <xf numFmtId="43" fontId="4" fillId="0" borderId="0" xfId="1" applyFont="1" applyFill="1" applyBorder="1" applyAlignment="1">
      <alignment horizontal="center" vertical="center"/>
    </xf>
    <xf numFmtId="0" fontId="14" fillId="6" borderId="2" xfId="0" applyFont="1" applyFill="1" applyBorder="1" applyAlignment="1">
      <alignment horizontal="left" vertical="center" wrapText="1"/>
    </xf>
    <xf numFmtId="0" fontId="14" fillId="0" borderId="22" xfId="0" applyNumberFormat="1" applyFont="1" applyFill="1" applyBorder="1" applyAlignment="1">
      <alignment horizontal="right" vertical="center" wrapText="1"/>
    </xf>
    <xf numFmtId="4" fontId="16" fillId="0" borderId="22" xfId="0" applyNumberFormat="1" applyFont="1" applyFill="1" applyBorder="1" applyAlignment="1">
      <alignment horizontal="right" vertical="center" indent="2"/>
    </xf>
    <xf numFmtId="0" fontId="2" fillId="0" borderId="22" xfId="0" applyFont="1" applyFill="1" applyBorder="1"/>
    <xf numFmtId="0" fontId="5" fillId="0" borderId="22" xfId="0" applyFont="1" applyFill="1" applyBorder="1" applyAlignment="1">
      <alignment vertical="center" wrapText="1"/>
    </xf>
    <xf numFmtId="10" fontId="2" fillId="0" borderId="9" xfId="0" applyNumberFormat="1" applyFont="1" applyFill="1" applyBorder="1"/>
    <xf numFmtId="0" fontId="2" fillId="0" borderId="41" xfId="0" applyFont="1" applyFill="1" applyBorder="1"/>
    <xf numFmtId="0" fontId="16" fillId="0" borderId="0" xfId="0" applyFont="1" applyFill="1" applyBorder="1" applyAlignment="1">
      <alignment vertical="center"/>
    </xf>
    <xf numFmtId="4" fontId="14" fillId="7" borderId="37" xfId="0" applyNumberFormat="1" applyFont="1" applyFill="1" applyBorder="1" applyAlignment="1">
      <alignment horizontal="center" vertical="center"/>
    </xf>
    <xf numFmtId="0" fontId="5" fillId="0" borderId="41" xfId="0" applyFont="1" applyFill="1" applyBorder="1" applyAlignment="1">
      <alignment vertical="center" wrapText="1"/>
    </xf>
    <xf numFmtId="0" fontId="14" fillId="0" borderId="37" xfId="0" applyNumberFormat="1" applyFont="1" applyFill="1" applyBorder="1" applyAlignment="1">
      <alignment horizontal="center" vertical="center" wrapText="1"/>
    </xf>
    <xf numFmtId="169" fontId="14" fillId="5" borderId="21" xfId="0" applyNumberFormat="1" applyFont="1" applyFill="1" applyBorder="1" applyAlignment="1">
      <alignment horizontal="right" vertical="center" indent="1"/>
    </xf>
    <xf numFmtId="4" fontId="14" fillId="5" borderId="22" xfId="0" applyNumberFormat="1" applyFont="1" applyFill="1" applyBorder="1" applyAlignment="1">
      <alignment horizontal="right" vertical="center" indent="1"/>
    </xf>
    <xf numFmtId="164" fontId="4" fillId="5" borderId="22" xfId="1" applyNumberFormat="1" applyFont="1" applyFill="1" applyBorder="1" applyAlignment="1">
      <alignment horizontal="center" vertical="center"/>
    </xf>
    <xf numFmtId="10" fontId="4" fillId="5" borderId="22" xfId="0" applyNumberFormat="1" applyFont="1" applyFill="1" applyBorder="1" applyAlignment="1">
      <alignment horizontal="center" vertical="center"/>
    </xf>
    <xf numFmtId="43" fontId="4" fillId="5" borderId="23" xfId="1" applyFont="1" applyFill="1" applyBorder="1" applyAlignment="1">
      <alignment horizontal="center" vertical="center"/>
    </xf>
    <xf numFmtId="164" fontId="6" fillId="5" borderId="22" xfId="1" applyNumberFormat="1" applyFont="1" applyFill="1" applyBorder="1" applyAlignment="1">
      <alignment horizontal="center" vertical="center"/>
    </xf>
    <xf numFmtId="0" fontId="20" fillId="4" borderId="25" xfId="0" applyNumberFormat="1" applyFont="1" applyFill="1" applyBorder="1" applyAlignment="1">
      <alignment horizontal="left" vertical="center" wrapText="1" indent="1"/>
    </xf>
    <xf numFmtId="4" fontId="20" fillId="0" borderId="29" xfId="0" applyNumberFormat="1" applyFont="1" applyFill="1" applyBorder="1" applyAlignment="1">
      <alignment horizontal="right" vertical="center" indent="1"/>
    </xf>
    <xf numFmtId="10" fontId="7" fillId="0" borderId="35" xfId="0" applyNumberFormat="1" applyFont="1" applyFill="1" applyBorder="1" applyAlignment="1">
      <alignment horizontal="right" vertical="center" indent="1"/>
    </xf>
    <xf numFmtId="4" fontId="20" fillId="0" borderId="42" xfId="0" applyNumberFormat="1" applyFont="1" applyFill="1" applyBorder="1" applyAlignment="1">
      <alignment horizontal="right" vertical="center" indent="1"/>
    </xf>
    <xf numFmtId="10" fontId="4" fillId="7" borderId="22" xfId="0" applyNumberFormat="1" applyFont="1" applyFill="1" applyBorder="1" applyAlignment="1">
      <alignment horizontal="center" vertical="center"/>
    </xf>
    <xf numFmtId="0" fontId="17" fillId="7" borderId="38" xfId="0" applyNumberFormat="1" applyFont="1" applyFill="1" applyBorder="1" applyAlignment="1">
      <alignment horizontal="center" vertical="top" wrapText="1"/>
    </xf>
    <xf numFmtId="43" fontId="4" fillId="7" borderId="40" xfId="1" applyFont="1" applyFill="1" applyBorder="1" applyAlignment="1">
      <alignment horizontal="center" vertical="center"/>
    </xf>
    <xf numFmtId="168" fontId="6" fillId="0" borderId="21" xfId="2" applyNumberFormat="1" applyFont="1" applyFill="1" applyBorder="1" applyAlignment="1">
      <alignment horizontal="center" vertical="center"/>
    </xf>
    <xf numFmtId="4" fontId="20" fillId="4" borderId="28" xfId="0" applyNumberFormat="1" applyFont="1" applyFill="1" applyBorder="1" applyAlignment="1">
      <alignment horizontal="right" vertical="center" indent="1"/>
    </xf>
    <xf numFmtId="4" fontId="20" fillId="4" borderId="29" xfId="0" applyNumberFormat="1" applyFont="1" applyFill="1" applyBorder="1" applyAlignment="1">
      <alignment horizontal="right" vertical="center" indent="1"/>
    </xf>
    <xf numFmtId="0" fontId="17" fillId="0" borderId="22" xfId="0" applyNumberFormat="1" applyFont="1" applyFill="1" applyBorder="1" applyAlignment="1">
      <alignment horizontal="center" vertical="top" wrapText="1"/>
    </xf>
    <xf numFmtId="164" fontId="13" fillId="0" borderId="5" xfId="1" applyNumberFormat="1" applyFont="1" applyFill="1" applyBorder="1" applyAlignment="1">
      <alignment horizontal="left" vertical="center"/>
    </xf>
    <xf numFmtId="164" fontId="13" fillId="0" borderId="1" xfId="1" applyNumberFormat="1" applyFont="1" applyFill="1" applyBorder="1" applyAlignment="1">
      <alignment horizontal="left" vertical="center"/>
    </xf>
    <xf numFmtId="164" fontId="13" fillId="0" borderId="10" xfId="1" applyNumberFormat="1" applyFont="1" applyFill="1" applyBorder="1" applyAlignment="1">
      <alignment horizontal="left" vertical="center"/>
    </xf>
    <xf numFmtId="0" fontId="0" fillId="4" borderId="0" xfId="0" applyFill="1" applyBorder="1"/>
    <xf numFmtId="4" fontId="14" fillId="0" borderId="12" xfId="0" applyNumberFormat="1" applyFont="1" applyFill="1" applyBorder="1" applyAlignment="1">
      <alignment horizontal="center" vertical="center"/>
    </xf>
    <xf numFmtId="4" fontId="7" fillId="0" borderId="25" xfId="0" applyNumberFormat="1" applyFont="1" applyFill="1" applyBorder="1" applyAlignment="1">
      <alignment horizontal="center" vertical="center"/>
    </xf>
  </cellXfs>
  <cellStyles count="3">
    <cellStyle name="Millares" xfId="1" builtinId="3"/>
    <cellStyle name="Normal" xfId="0" builtinId="0"/>
    <cellStyle name="Porcentaje" xfId="2" builtinId="5"/>
  </cellStyles>
  <dxfs count="0"/>
  <tableStyles count="0" defaultTableStyle="TableStyleMedium9" defaultPivotStyle="PivotStyleLight16"/>
  <colors>
    <mruColors>
      <color rgb="FFF2F2F2"/>
      <color rgb="FFFFFFCC"/>
      <color rgb="FFFF00FF"/>
      <color rgb="FFFF5050"/>
      <color rgb="FF000080"/>
      <color rgb="FFFF66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28574</xdr:rowOff>
    </xdr:from>
    <xdr:to>
      <xdr:col>1</xdr:col>
      <xdr:colOff>1101440</xdr:colOff>
      <xdr:row>5</xdr:row>
      <xdr:rowOff>38099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4D152756-EC01-4FE7-865C-7CED548BA6C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472" t="20000" r="15050" b="22485"/>
        <a:stretch>
          <a:fillRect/>
        </a:stretch>
      </xdr:blipFill>
      <xdr:spPr bwMode="auto">
        <a:xfrm>
          <a:off x="0" y="219074"/>
          <a:ext cx="3130265" cy="885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</xdr:colOff>
      <xdr:row>0</xdr:row>
      <xdr:rowOff>1</xdr:rowOff>
    </xdr:from>
    <xdr:to>
      <xdr:col>0</xdr:col>
      <xdr:colOff>1628227</xdr:colOff>
      <xdr:row>2</xdr:row>
      <xdr:rowOff>152400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51F7FADC-347F-47D0-A2CC-3A6CD11C196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472" t="20000" r="15050" b="22485"/>
        <a:stretch>
          <a:fillRect/>
        </a:stretch>
      </xdr:blipFill>
      <xdr:spPr bwMode="auto">
        <a:xfrm>
          <a:off x="1" y="1"/>
          <a:ext cx="1628226" cy="5429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8E5E0D-DF46-4ECA-AC14-5E3CBE2B304B}">
  <dimension ref="A1:S23"/>
  <sheetViews>
    <sheetView workbookViewId="0">
      <pane xSplit="4" ySplit="8" topLeftCell="K9" activePane="bottomRight" state="frozen"/>
      <selection pane="topRight" activeCell="E1" sqref="E1"/>
      <selection pane="bottomLeft" activeCell="A9" sqref="A9"/>
      <selection pane="bottomRight" activeCell="L16" sqref="L16"/>
    </sheetView>
  </sheetViews>
  <sheetFormatPr baseColWidth="10" defaultColWidth="11.42578125" defaultRowHeight="15" x14ac:dyDescent="0.2"/>
  <cols>
    <col min="1" max="1" width="30.42578125" style="40" customWidth="1"/>
    <col min="2" max="2" width="32.42578125" style="38" customWidth="1"/>
    <col min="3" max="3" width="25.140625" style="38" customWidth="1"/>
    <col min="4" max="4" width="17" style="38" customWidth="1"/>
    <col min="5" max="5" width="20.28515625" style="38" bestFit="1" customWidth="1"/>
    <col min="6" max="11" width="16.7109375" style="38" customWidth="1"/>
    <col min="12" max="12" width="21.85546875" style="38" customWidth="1"/>
    <col min="13" max="17" width="16.7109375" style="38" customWidth="1"/>
    <col min="18" max="18" width="14.42578125" style="38" customWidth="1"/>
    <col min="19" max="16384" width="11.42578125" style="38"/>
  </cols>
  <sheetData>
    <row r="1" spans="1:19" x14ac:dyDescent="0.2">
      <c r="F1" s="4"/>
      <c r="K1" s="86"/>
      <c r="R1" s="7">
        <v>40</v>
      </c>
      <c r="S1" s="74" t="s">
        <v>17</v>
      </c>
    </row>
    <row r="2" spans="1:19" s="3" customFormat="1" x14ac:dyDescent="0.15">
      <c r="A2" s="2"/>
      <c r="D2" s="4"/>
      <c r="E2" s="4"/>
      <c r="F2" s="4"/>
      <c r="G2" s="4"/>
      <c r="H2" s="5"/>
      <c r="M2" s="6"/>
      <c r="R2" s="7">
        <v>40</v>
      </c>
      <c r="S2" s="74" t="s">
        <v>18</v>
      </c>
    </row>
    <row r="3" spans="1:19" s="3" customFormat="1" ht="18" customHeight="1" x14ac:dyDescent="0.15">
      <c r="A3" s="79" t="e">
        <f>+#REF!</f>
        <v>#REF!</v>
      </c>
      <c r="B3" s="79"/>
      <c r="C3" s="79"/>
      <c r="D3" s="79"/>
      <c r="E3" s="79"/>
      <c r="F3" s="79"/>
      <c r="G3" s="79"/>
      <c r="H3" s="79"/>
      <c r="I3" s="79"/>
      <c r="J3" s="79"/>
      <c r="K3" s="79"/>
      <c r="L3" s="79"/>
      <c r="M3" s="79"/>
      <c r="N3" s="79"/>
      <c r="O3" s="79"/>
      <c r="P3" s="79"/>
      <c r="Q3" s="79"/>
      <c r="R3" s="88"/>
      <c r="S3" s="74"/>
    </row>
    <row r="4" spans="1:19" s="3" customFormat="1" ht="18" customHeight="1" x14ac:dyDescent="0.15">
      <c r="A4" s="79" t="e">
        <f>+#REF!</f>
        <v>#REF!</v>
      </c>
      <c r="B4" s="79"/>
      <c r="C4" s="79"/>
      <c r="D4" s="79"/>
      <c r="E4" s="79"/>
      <c r="F4" s="79"/>
      <c r="G4" s="79"/>
      <c r="H4" s="79"/>
      <c r="I4" s="79"/>
      <c r="J4" s="79"/>
      <c r="K4" s="79"/>
      <c r="L4" s="79"/>
      <c r="M4" s="79"/>
      <c r="N4" s="79"/>
      <c r="O4" s="79"/>
      <c r="P4" s="79"/>
      <c r="Q4" s="79"/>
    </row>
    <row r="5" spans="1:19" s="3" customFormat="1" ht="18" customHeight="1" x14ac:dyDescent="0.15">
      <c r="A5" s="80" t="s">
        <v>5</v>
      </c>
      <c r="B5" s="80"/>
      <c r="C5" s="80"/>
      <c r="D5" s="80"/>
      <c r="E5" s="80"/>
      <c r="F5" s="80"/>
      <c r="G5" s="80"/>
      <c r="H5" s="80"/>
      <c r="I5" s="80"/>
      <c r="J5" s="80"/>
      <c r="K5" s="80"/>
      <c r="L5" s="80"/>
      <c r="M5" s="80"/>
      <c r="N5" s="80"/>
      <c r="O5" s="80"/>
      <c r="P5" s="80"/>
      <c r="Q5" s="80"/>
    </row>
    <row r="6" spans="1:19" s="3" customFormat="1" ht="18.75" thickBot="1" x14ac:dyDescent="0.2">
      <c r="A6" s="8"/>
      <c r="B6" s="8"/>
      <c r="C6" s="8"/>
      <c r="D6" s="8"/>
      <c r="E6" s="8"/>
      <c r="F6" s="63"/>
      <c r="G6" s="8"/>
      <c r="H6" s="4"/>
      <c r="I6" s="64"/>
      <c r="R6" s="11"/>
    </row>
    <row r="7" spans="1:19" s="3" customFormat="1" ht="16.5" thickBot="1" x14ac:dyDescent="0.3">
      <c r="A7" s="2"/>
      <c r="B7" s="9"/>
      <c r="C7" s="10"/>
      <c r="D7" s="10"/>
      <c r="E7" s="121" t="s">
        <v>6</v>
      </c>
      <c r="F7" s="122"/>
      <c r="G7" s="122"/>
      <c r="H7" s="122"/>
      <c r="I7" s="122"/>
      <c r="J7" s="123"/>
      <c r="K7" s="75" t="s">
        <v>20</v>
      </c>
      <c r="L7" s="75"/>
      <c r="M7" s="75"/>
      <c r="N7" s="75"/>
      <c r="O7" s="75"/>
      <c r="P7" s="75"/>
      <c r="Q7" s="76"/>
      <c r="R7" s="16"/>
      <c r="S7" s="17"/>
    </row>
    <row r="8" spans="1:19" s="17" customFormat="1" ht="30.75" thickBot="1" x14ac:dyDescent="0.25">
      <c r="A8" s="12" t="s">
        <v>7</v>
      </c>
      <c r="B8" s="13" t="s">
        <v>8</v>
      </c>
      <c r="C8" s="14" t="s">
        <v>9</v>
      </c>
      <c r="D8" s="15" t="s">
        <v>0</v>
      </c>
      <c r="E8" s="13" t="s">
        <v>21</v>
      </c>
      <c r="F8" s="14" t="s">
        <v>1</v>
      </c>
      <c r="G8" s="14" t="s">
        <v>10</v>
      </c>
      <c r="H8" s="14" t="s">
        <v>11</v>
      </c>
      <c r="I8" s="14" t="s">
        <v>12</v>
      </c>
      <c r="J8" s="15" t="s">
        <v>13</v>
      </c>
      <c r="K8" s="13" t="s">
        <v>14</v>
      </c>
      <c r="L8" s="14" t="s">
        <v>21</v>
      </c>
      <c r="M8" s="14" t="s">
        <v>1</v>
      </c>
      <c r="N8" s="14" t="s">
        <v>3</v>
      </c>
      <c r="O8" s="14" t="s">
        <v>11</v>
      </c>
      <c r="P8" s="14" t="s">
        <v>12</v>
      </c>
      <c r="Q8" s="15" t="s">
        <v>13</v>
      </c>
      <c r="R8" s="18"/>
      <c r="S8" s="3"/>
    </row>
    <row r="9" spans="1:19" s="3" customFormat="1" ht="45" x14ac:dyDescent="0.15">
      <c r="A9" s="93" t="s">
        <v>23</v>
      </c>
      <c r="B9" s="57" t="s">
        <v>19</v>
      </c>
      <c r="C9" s="59">
        <v>137044.16</v>
      </c>
      <c r="D9" s="51">
        <v>55</v>
      </c>
      <c r="E9" s="58">
        <v>119168.05</v>
      </c>
      <c r="F9" s="52">
        <f>+$R$1*(2-E9/$E$9)</f>
        <v>40</v>
      </c>
      <c r="G9" s="45">
        <f>+D9+F9</f>
        <v>95</v>
      </c>
      <c r="H9" s="46">
        <f>+IF(G9=MAX($G$9:$G$10),1,0)</f>
        <v>1</v>
      </c>
      <c r="I9" s="23">
        <f>+$C9/$C$13*H9</f>
        <v>0.35936869668503457</v>
      </c>
      <c r="J9" s="44">
        <f>+G9*I9</f>
        <v>34.140026185078284</v>
      </c>
      <c r="K9" s="117">
        <v>1.9956000000000002E-2</v>
      </c>
      <c r="L9" s="21">
        <f>+$E9*(1-K9)-0.04</f>
        <v>116789.89239420001</v>
      </c>
      <c r="M9" s="21">
        <f>+$R$1*(2-L9/$L$9)</f>
        <v>40</v>
      </c>
      <c r="N9" s="21">
        <f>+$D9+M9</f>
        <v>95</v>
      </c>
      <c r="O9" s="22">
        <v>1</v>
      </c>
      <c r="P9" s="77">
        <f>+$C9/$C$13*O9</f>
        <v>0.35936869668503457</v>
      </c>
      <c r="Q9" s="24">
        <f t="shared" ref="Q9" si="0">+IF(O9&gt;0,+P9*N9,"")</f>
        <v>34.140026185078284</v>
      </c>
      <c r="R9" s="18"/>
    </row>
    <row r="10" spans="1:19" s="3" customFormat="1" ht="15.75" thickBot="1" x14ac:dyDescent="0.2">
      <c r="A10" s="50"/>
      <c r="B10" s="110"/>
      <c r="C10" s="84"/>
      <c r="D10" s="85"/>
      <c r="E10" s="118"/>
      <c r="F10" s="83"/>
      <c r="G10" s="55"/>
      <c r="H10" s="56"/>
      <c r="I10" s="29"/>
      <c r="J10" s="66"/>
      <c r="K10" s="78"/>
      <c r="L10" s="119"/>
      <c r="M10" s="27"/>
      <c r="N10" s="27"/>
      <c r="O10" s="28"/>
      <c r="P10" s="36"/>
      <c r="Q10" s="37"/>
      <c r="R10" s="18"/>
    </row>
    <row r="11" spans="1:19" s="3" customFormat="1" ht="45" x14ac:dyDescent="0.15">
      <c r="A11" s="48" t="s">
        <v>24</v>
      </c>
      <c r="B11" s="60" t="s">
        <v>19</v>
      </c>
      <c r="C11" s="61">
        <v>244302.8</v>
      </c>
      <c r="D11" s="53">
        <v>55</v>
      </c>
      <c r="E11" s="62">
        <v>201892.43</v>
      </c>
      <c r="F11" s="54">
        <f>+$R$2*(2-E11/$E$11)</f>
        <v>40</v>
      </c>
      <c r="G11" s="45">
        <f>+D11+F11</f>
        <v>95</v>
      </c>
      <c r="H11" s="46">
        <f>+IF(G11=MAX($G$11:$G$12),1,0)</f>
        <v>1</v>
      </c>
      <c r="I11" s="23">
        <f>+$C11/$C$13*H11</f>
        <v>0.64063130331496554</v>
      </c>
      <c r="J11" s="44">
        <f>+G11*I11</f>
        <v>60.859973814921723</v>
      </c>
      <c r="K11" s="117">
        <v>2.0018000000000001E-2</v>
      </c>
      <c r="L11" s="21">
        <f>+$E11*(1-K11)+0.04</f>
        <v>197850.98733626</v>
      </c>
      <c r="M11" s="21">
        <f>+$R$2*(2-L11/$L$11)</f>
        <v>40</v>
      </c>
      <c r="N11" s="21">
        <f>+$D11+M11</f>
        <v>95</v>
      </c>
      <c r="O11" s="22">
        <v>1</v>
      </c>
      <c r="P11" s="77">
        <f>+$C11/$C$13*O11</f>
        <v>0.64063130331496554</v>
      </c>
      <c r="Q11" s="24">
        <f t="shared" ref="Q11" si="1">+IF(O11&gt;0,+P11*N11,"")</f>
        <v>60.859973814921723</v>
      </c>
      <c r="R11" s="18"/>
    </row>
    <row r="12" spans="1:19" s="3" customFormat="1" ht="15.75" thickBot="1" x14ac:dyDescent="0.2">
      <c r="A12" s="49"/>
      <c r="B12" s="110"/>
      <c r="C12" s="84"/>
      <c r="D12" s="85"/>
      <c r="E12" s="118"/>
      <c r="F12" s="83"/>
      <c r="G12" s="55"/>
      <c r="H12" s="28"/>
      <c r="I12" s="29"/>
      <c r="J12" s="37"/>
      <c r="K12" s="78"/>
      <c r="L12" s="119"/>
      <c r="M12" s="30"/>
      <c r="N12" s="30"/>
      <c r="O12" s="31"/>
      <c r="P12" s="32"/>
      <c r="Q12" s="33"/>
      <c r="R12" s="18"/>
    </row>
    <row r="13" spans="1:19" s="39" customFormat="1" ht="40.5" x14ac:dyDescent="0.2">
      <c r="A13" s="97"/>
      <c r="B13" s="94" t="s">
        <v>15</v>
      </c>
      <c r="C13" s="95">
        <f>+C9+C11</f>
        <v>381346.95999999996</v>
      </c>
      <c r="D13" s="96"/>
      <c r="E13" s="96"/>
      <c r="F13" s="96"/>
      <c r="G13" s="96"/>
      <c r="H13" s="96"/>
      <c r="I13" s="120" t="s">
        <v>16</v>
      </c>
      <c r="J13" s="44">
        <f>SUM(J9:J12)</f>
        <v>95</v>
      </c>
      <c r="K13" s="98"/>
      <c r="L13" s="99"/>
      <c r="M13" s="99"/>
      <c r="N13" s="99"/>
      <c r="O13" s="99"/>
      <c r="P13" s="120" t="s">
        <v>16</v>
      </c>
      <c r="Q13" s="44">
        <f>SUM(Q9:Q12)</f>
        <v>95</v>
      </c>
      <c r="R13" s="38"/>
      <c r="S13" s="38"/>
    </row>
    <row r="22" spans="1:16" ht="14.25" x14ac:dyDescent="0.2">
      <c r="A22" s="1" t="s">
        <v>4</v>
      </c>
      <c r="P22" s="65"/>
    </row>
    <row r="23" spans="1:16" ht="14.25" x14ac:dyDescent="0.2">
      <c r="A23" s="1" t="s">
        <v>22</v>
      </c>
    </row>
  </sheetData>
  <mergeCells count="1">
    <mergeCell ref="E7:J7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597246-2A00-4EF0-AA69-9BC57220FD0F}">
  <sheetPr>
    <pageSetUpPr fitToPage="1"/>
  </sheetPr>
  <dimension ref="A1:O21"/>
  <sheetViews>
    <sheetView showGridLines="0" tabSelected="1" workbookViewId="0">
      <pane xSplit="4" ySplit="8" topLeftCell="E9" activePane="bottomRight" state="frozen"/>
      <selection pane="topRight" activeCell="I1" sqref="I1"/>
      <selection pane="bottomLeft" activeCell="A9" sqref="A9"/>
      <selection pane="bottomRight" activeCell="A15" sqref="A15"/>
    </sheetView>
  </sheetViews>
  <sheetFormatPr baseColWidth="10" defaultRowHeight="12.75" x14ac:dyDescent="0.2"/>
  <cols>
    <col min="1" max="1" width="32.85546875" customWidth="1"/>
    <col min="2" max="2" width="31" customWidth="1"/>
    <col min="3" max="3" width="29.5703125" customWidth="1"/>
    <col min="4" max="4" width="21.140625" customWidth="1"/>
    <col min="5" max="6" width="22.5703125" customWidth="1"/>
    <col min="7" max="10" width="16.7109375" customWidth="1"/>
    <col min="11" max="11" width="20.140625" customWidth="1"/>
    <col min="12" max="12" width="16.140625" customWidth="1"/>
  </cols>
  <sheetData>
    <row r="1" spans="1:15" x14ac:dyDescent="0.2">
      <c r="A1" s="41"/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  <c r="M1" s="7">
        <v>40</v>
      </c>
      <c r="N1" s="74" t="s">
        <v>17</v>
      </c>
    </row>
    <row r="2" spans="1:15" ht="18" x14ac:dyDescent="0.25">
      <c r="A2" s="41"/>
      <c r="B2" s="81"/>
      <c r="C2" s="81"/>
      <c r="D2" s="81"/>
      <c r="E2" s="41"/>
      <c r="F2" s="41"/>
      <c r="G2" s="41"/>
      <c r="H2" s="41"/>
      <c r="I2" s="41"/>
      <c r="J2" s="41"/>
      <c r="K2" s="41"/>
      <c r="L2" s="41"/>
      <c r="M2" s="7">
        <v>40</v>
      </c>
      <c r="N2" s="74" t="s">
        <v>18</v>
      </c>
    </row>
    <row r="3" spans="1:15" ht="18" x14ac:dyDescent="0.25">
      <c r="A3" s="41"/>
      <c r="B3" s="81"/>
      <c r="C3" s="81"/>
      <c r="D3" s="81"/>
      <c r="E3" s="81"/>
      <c r="F3" s="81"/>
      <c r="G3" s="81"/>
      <c r="H3" s="81"/>
      <c r="I3" s="81"/>
      <c r="J3" s="81"/>
      <c r="K3" s="81"/>
      <c r="L3" s="124"/>
      <c r="M3" s="88"/>
      <c r="N3" s="74"/>
      <c r="O3" s="87"/>
    </row>
    <row r="4" spans="1:15" ht="18" x14ac:dyDescent="0.25">
      <c r="A4" s="81" t="str">
        <f>'valoración CONJUNTAS'!A5</f>
        <v>RESUMEN PUNTUACIÓN TÉCNICA Y ECONÓMICA</v>
      </c>
      <c r="B4" s="81"/>
      <c r="C4" s="81"/>
      <c r="D4" s="81"/>
      <c r="E4" s="81"/>
      <c r="F4" s="81"/>
      <c r="G4" s="81"/>
      <c r="H4" s="81"/>
      <c r="I4" s="81"/>
      <c r="J4" s="81"/>
      <c r="K4" s="81"/>
      <c r="L4" s="124"/>
      <c r="M4" s="87"/>
      <c r="N4" s="87"/>
      <c r="O4" s="87"/>
    </row>
    <row r="5" spans="1:15" x14ac:dyDescent="0.2">
      <c r="A5" s="41"/>
      <c r="B5" s="41"/>
      <c r="C5" s="41"/>
      <c r="D5" s="41"/>
      <c r="E5" s="41"/>
      <c r="F5" s="41"/>
      <c r="G5" s="41"/>
      <c r="H5" s="41"/>
      <c r="I5" s="41"/>
      <c r="J5" s="41"/>
      <c r="K5" s="41"/>
      <c r="L5" s="41"/>
    </row>
    <row r="6" spans="1:15" ht="13.5" thickBot="1" x14ac:dyDescent="0.25">
      <c r="A6" s="41"/>
      <c r="B6" s="41"/>
      <c r="C6" s="41"/>
      <c r="D6" s="41"/>
      <c r="E6" s="41"/>
      <c r="F6" s="41"/>
      <c r="G6" s="41"/>
      <c r="H6" s="41"/>
      <c r="I6" s="41"/>
      <c r="J6" s="41"/>
      <c r="K6" s="41"/>
      <c r="L6" s="41"/>
    </row>
    <row r="7" spans="1:15" ht="16.5" thickBot="1" x14ac:dyDescent="0.3">
      <c r="A7" s="2"/>
      <c r="B7" s="9"/>
      <c r="C7" s="10"/>
      <c r="D7" s="10"/>
      <c r="E7" s="121" t="s">
        <v>20</v>
      </c>
      <c r="F7" s="122"/>
      <c r="G7" s="122"/>
      <c r="H7" s="122"/>
      <c r="I7" s="122"/>
      <c r="J7" s="122"/>
      <c r="K7" s="123"/>
      <c r="L7" s="41"/>
    </row>
    <row r="8" spans="1:15" ht="30.75" thickBot="1" x14ac:dyDescent="0.25">
      <c r="A8" s="12" t="s">
        <v>7</v>
      </c>
      <c r="B8" s="13" t="s">
        <v>8</v>
      </c>
      <c r="C8" s="14" t="s">
        <v>9</v>
      </c>
      <c r="D8" s="15" t="s">
        <v>0</v>
      </c>
      <c r="E8" s="13" t="s">
        <v>14</v>
      </c>
      <c r="F8" s="14" t="s">
        <v>21</v>
      </c>
      <c r="G8" s="14" t="s">
        <v>1</v>
      </c>
      <c r="H8" s="14" t="s">
        <v>10</v>
      </c>
      <c r="I8" s="14" t="s">
        <v>11</v>
      </c>
      <c r="J8" s="14" t="s">
        <v>12</v>
      </c>
      <c r="K8" s="15" t="s">
        <v>13</v>
      </c>
      <c r="L8" s="42" t="s">
        <v>2</v>
      </c>
    </row>
    <row r="9" spans="1:15" ht="45" x14ac:dyDescent="0.2">
      <c r="A9" s="69" t="str">
        <f>+'valoración CONJUNTAS'!A9</f>
        <v>LOTE 1 - ADECUACION PASARELAS TORRESPAÑA</v>
      </c>
      <c r="B9" s="67" t="str">
        <f>+'valoración CONJUNTAS'!B9</f>
        <v>CONSTRUCCION INTEGRAL ECOLOGIA Y SERVICIOS</v>
      </c>
      <c r="C9" s="19">
        <f>+'valoración CONJUNTAS'!C9</f>
        <v>137044.16</v>
      </c>
      <c r="D9" s="20">
        <f>+'valoración CONJUNTAS'!D9</f>
        <v>55</v>
      </c>
      <c r="E9" s="104">
        <f>+IF('valoración CONJUNTAS'!K9&lt;&gt;0,'valoración CONJUNTAS'!K9,"")</f>
        <v>1.9956000000000002E-2</v>
      </c>
      <c r="F9" s="105">
        <v>116789.89239420001</v>
      </c>
      <c r="G9" s="105">
        <f>+$M$1*(2-F9/$F$9)</f>
        <v>40</v>
      </c>
      <c r="H9" s="105">
        <f>+$D9+G9</f>
        <v>95</v>
      </c>
      <c r="I9" s="106">
        <f>+'valoración CONJUNTAS'!O9</f>
        <v>1</v>
      </c>
      <c r="J9" s="107">
        <f>+IF(I9&lt;&gt;0,$C9/$C$13*I9,"")</f>
        <v>0.35936869668503457</v>
      </c>
      <c r="K9" s="108">
        <f>+IF(I9&lt;&gt;0,H9*J9,"")</f>
        <v>34.140026185078284</v>
      </c>
      <c r="L9" s="43">
        <f t="shared" ref="L9:L12" si="0">+IF(I9&lt;&gt;0,100-F9*100/$C9,"")</f>
        <v>14.779373018011128</v>
      </c>
    </row>
    <row r="10" spans="1:15" ht="15.75" thickBot="1" x14ac:dyDescent="0.25">
      <c r="A10" s="70"/>
      <c r="B10" s="110"/>
      <c r="C10" s="34"/>
      <c r="D10" s="35"/>
      <c r="E10" s="82" t="str">
        <f>+IF('valoración CONJUNTAS'!K10&lt;&gt;0,'valoración CONJUNTAS'!K10,"")</f>
        <v/>
      </c>
      <c r="F10" s="111"/>
      <c r="G10" s="55" t="str">
        <f>IF(I10&gt;0,$M$1*(2-F10/#REF!),"")</f>
        <v/>
      </c>
      <c r="H10" s="55"/>
      <c r="I10" s="56">
        <f>+'valoración CONJUNTAS'!O10</f>
        <v>0</v>
      </c>
      <c r="J10" s="29" t="str">
        <f>+IF(I10&lt;&gt;0,$C10/$C$13*I10,"")</f>
        <v/>
      </c>
      <c r="K10" s="66" t="str">
        <f t="shared" ref="K10" si="1">+IF(I10&lt;&gt;0,H10*J10,"")</f>
        <v/>
      </c>
      <c r="L10" s="125" t="str">
        <f t="shared" si="0"/>
        <v/>
      </c>
    </row>
    <row r="11" spans="1:15" ht="45" x14ac:dyDescent="0.2">
      <c r="A11" s="71" t="str">
        <f>+'valoración CONJUNTAS'!A11</f>
        <v>LOTE 2 - ADECUACION PASARELAS PRADO DEL REY</v>
      </c>
      <c r="B11" s="67" t="str">
        <f>+'valoración CONJUNTAS'!B11</f>
        <v>CONSTRUCCION INTEGRAL ECOLOGIA Y SERVICIOS</v>
      </c>
      <c r="C11" s="19">
        <f>+'valoración CONJUNTAS'!C11</f>
        <v>244302.8</v>
      </c>
      <c r="D11" s="20">
        <f>+'valoración CONJUNTAS'!D11</f>
        <v>55</v>
      </c>
      <c r="E11" s="104">
        <f>+IF('valoración CONJUNTAS'!K11&lt;&gt;0,'valoración CONJUNTAS'!K11,"")</f>
        <v>2.0018000000000001E-2</v>
      </c>
      <c r="F11" s="105">
        <v>197850.98733626</v>
      </c>
      <c r="G11" s="105">
        <f>+$M$2*(2-F11/$F$11)</f>
        <v>40</v>
      </c>
      <c r="H11" s="105">
        <f>+$D11+G11</f>
        <v>95</v>
      </c>
      <c r="I11" s="109">
        <f>+'valoración CONJUNTAS'!O11</f>
        <v>1</v>
      </c>
      <c r="J11" s="114">
        <f>+IF(I11&lt;&gt;0,$C11/$C$13*I11,"")</f>
        <v>0.64063130331496554</v>
      </c>
      <c r="K11" s="108">
        <f>+IF(I11&lt;&gt;0,H11*J11,"")</f>
        <v>60.859973814921723</v>
      </c>
      <c r="L11" s="73">
        <f t="shared" si="0"/>
        <v>19.014032038822307</v>
      </c>
    </row>
    <row r="12" spans="1:15" ht="15.75" thickBot="1" x14ac:dyDescent="0.25">
      <c r="A12" s="70"/>
      <c r="B12" s="110"/>
      <c r="C12" s="25"/>
      <c r="D12" s="26"/>
      <c r="E12" s="112" t="str">
        <f>+IF('valoración CONJUNTAS'!K12&lt;&gt;0,'valoración CONJUNTAS'!K12,"")</f>
        <v/>
      </c>
      <c r="F12" s="113"/>
      <c r="G12" s="68" t="str">
        <f>IF(I12&gt;0,$M$2*(2-F12/#REF!),"")</f>
        <v/>
      </c>
      <c r="H12" s="68"/>
      <c r="I12" s="28">
        <f>+'valoración CONJUNTAS'!O12</f>
        <v>0</v>
      </c>
      <c r="J12" s="29" t="str">
        <f>+IF(I12&lt;&gt;0,$C12/$C$13*I12,"")</f>
        <v/>
      </c>
      <c r="K12" s="37" t="str">
        <f t="shared" ref="K12" si="2">+IF(I12&lt;&gt;0,H12*J12,"")</f>
        <v/>
      </c>
      <c r="L12" s="126" t="str">
        <f t="shared" si="0"/>
        <v/>
      </c>
    </row>
    <row r="13" spans="1:15" ht="41.25" thickBot="1" x14ac:dyDescent="0.25">
      <c r="A13" s="102"/>
      <c r="B13" s="103" t="s">
        <v>15</v>
      </c>
      <c r="C13" s="72">
        <f>+C9+C11</f>
        <v>381346.95999999996</v>
      </c>
      <c r="D13" s="99"/>
      <c r="E13" s="99"/>
      <c r="F13" s="99"/>
      <c r="G13" s="99"/>
      <c r="H13" s="99"/>
      <c r="I13" s="99"/>
      <c r="J13" s="115" t="s">
        <v>16</v>
      </c>
      <c r="K13" s="116">
        <f>SUM(K9:K12)</f>
        <v>95</v>
      </c>
      <c r="L13" s="101">
        <f>+L9+L11</f>
        <v>33.793405056833436</v>
      </c>
    </row>
    <row r="14" spans="1:15" ht="15.75" x14ac:dyDescent="0.2">
      <c r="A14" s="40"/>
      <c r="B14" s="89"/>
      <c r="C14" s="90"/>
      <c r="D14" s="38"/>
      <c r="E14" s="38"/>
      <c r="F14" s="38"/>
      <c r="G14" s="38"/>
      <c r="H14" s="38"/>
      <c r="I14" s="38"/>
      <c r="J14" s="91"/>
      <c r="K14" s="92"/>
      <c r="L14" s="41"/>
    </row>
    <row r="15" spans="1:15" ht="15.75" x14ac:dyDescent="0.2">
      <c r="A15" s="100"/>
      <c r="B15" s="89"/>
      <c r="C15" s="90"/>
      <c r="D15" s="38"/>
      <c r="E15" s="38"/>
      <c r="F15" s="38"/>
      <c r="G15" s="38"/>
      <c r="H15" s="38"/>
      <c r="I15" s="38"/>
      <c r="J15" s="91"/>
      <c r="K15" s="92"/>
      <c r="L15" s="41"/>
    </row>
    <row r="16" spans="1:15" ht="15.75" x14ac:dyDescent="0.2">
      <c r="A16" s="40"/>
      <c r="B16" s="89"/>
      <c r="C16" s="90"/>
      <c r="D16" s="38"/>
      <c r="E16" s="38"/>
      <c r="F16" s="38"/>
      <c r="G16" s="38"/>
      <c r="H16" s="38"/>
      <c r="I16" s="38"/>
      <c r="J16" s="91"/>
      <c r="K16" s="92"/>
      <c r="L16" s="41"/>
    </row>
    <row r="17" spans="1:12" ht="15.75" x14ac:dyDescent="0.2">
      <c r="A17" s="40"/>
      <c r="B17" s="89"/>
      <c r="C17" s="90"/>
      <c r="D17" s="38"/>
      <c r="E17" s="38"/>
      <c r="F17" s="38"/>
      <c r="G17" s="38"/>
      <c r="H17" s="38"/>
      <c r="I17" s="38"/>
      <c r="J17" s="91"/>
      <c r="K17" s="92"/>
      <c r="L17" s="41"/>
    </row>
    <row r="18" spans="1:12" ht="15.75" x14ac:dyDescent="0.2">
      <c r="A18" s="40"/>
      <c r="B18" s="89"/>
      <c r="C18" s="90"/>
      <c r="D18" s="38"/>
      <c r="E18" s="38"/>
      <c r="F18" s="38"/>
      <c r="G18" s="38"/>
      <c r="H18" s="38"/>
      <c r="I18" s="38"/>
      <c r="J18" s="91"/>
      <c r="K18" s="92"/>
      <c r="L18" s="41"/>
    </row>
    <row r="19" spans="1:12" ht="14.25" x14ac:dyDescent="0.2">
      <c r="A19" s="47" t="s">
        <v>4</v>
      </c>
      <c r="B19" s="41"/>
      <c r="C19" s="41"/>
      <c r="D19" s="41"/>
      <c r="E19" s="41"/>
      <c r="F19" s="41"/>
      <c r="G19" s="41"/>
      <c r="H19" s="41"/>
      <c r="I19" s="41"/>
      <c r="J19" s="41"/>
      <c r="K19" s="41"/>
      <c r="L19" s="41"/>
    </row>
    <row r="20" spans="1:12" ht="14.25" x14ac:dyDescent="0.2">
      <c r="A20" s="1" t="s">
        <v>22</v>
      </c>
      <c r="B20" s="41"/>
      <c r="C20" s="41"/>
      <c r="D20" s="41"/>
      <c r="E20" s="41"/>
      <c r="F20" s="41"/>
      <c r="G20" s="41"/>
      <c r="H20" s="41"/>
      <c r="I20" s="41"/>
      <c r="J20" s="41"/>
      <c r="K20" s="41"/>
      <c r="L20" s="41"/>
    </row>
    <row r="21" spans="1:12" x14ac:dyDescent="0.2">
      <c r="A21" s="41"/>
      <c r="B21" s="41"/>
      <c r="C21" s="41"/>
      <c r="D21" s="41"/>
      <c r="E21" s="41"/>
      <c r="F21" s="41"/>
      <c r="G21" s="41"/>
      <c r="H21" s="41"/>
      <c r="I21" s="41"/>
      <c r="J21" s="41"/>
      <c r="K21" s="41"/>
      <c r="L21" s="41"/>
    </row>
  </sheetData>
  <mergeCells count="1">
    <mergeCell ref="E7:K7"/>
  </mergeCells>
  <printOptions horizontalCentered="1"/>
  <pageMargins left="0.31496062992125984" right="0.31496062992125984" top="0.15748031496062992" bottom="0.15748031496062992" header="0.31496062992125984" footer="0.31496062992125984"/>
  <pageSetup paperSize="9" scale="37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valoración CONJUNTAS</vt:lpstr>
      <vt:lpstr>ALTERNATIVA ADJUDICADA CONJUNTA</vt:lpstr>
      <vt:lpstr>'ALTERNATIVA ADJUDICADA CONJUNTA'!Área_de_impresión</vt:lpstr>
    </vt:vector>
  </TitlesOfParts>
  <Company>RTVE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antonio_casanova</dc:creator>
  <cp:lastModifiedBy>.</cp:lastModifiedBy>
  <cp:lastPrinted>2024-03-19T13:28:47Z</cp:lastPrinted>
  <dcterms:created xsi:type="dcterms:W3CDTF">2007-03-30T09:59:06Z</dcterms:created>
  <dcterms:modified xsi:type="dcterms:W3CDTF">2024-03-22T16:25:29Z</dcterms:modified>
</cp:coreProperties>
</file>