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tve365.sharepoint.com/sites/ElaboracinpliegoSAIS-24/Documentos compartidos/General/2-Valoración de ofertas/"/>
    </mc:Choice>
  </mc:AlternateContent>
  <xr:revisionPtr revIDLastSave="11" documentId="8_{1F3619A5-74D7-4834-920D-F4659941727B}" xr6:coauthVersionLast="47" xr6:coauthVersionMax="47" xr10:uidLastSave="{BFCF49A4-F201-4F5E-A32E-D632F1A483B7}"/>
  <bookViews>
    <workbookView xWindow="-28920" yWindow="-6690" windowWidth="29040" windowHeight="15720" activeTab="2" xr2:uid="{8B28EC95-2A52-46E1-A3C7-FE92D77F5657}"/>
  </bookViews>
  <sheets>
    <sheet name="Resumen" sheetId="4" r:id="rId1"/>
    <sheet name="Criterios de valor. automáticos" sheetId="2" state="hidden" r:id="rId2"/>
    <sheet name="Instrucciones" sheetId="45" r:id="rId3"/>
    <sheet name="UNIX1" sheetId="46" r:id="rId4"/>
    <sheet name="UNIX2" sheetId="25" r:id="rId5"/>
    <sheet name="UNIX3" sheetId="26" r:id="rId6"/>
    <sheet name="UNIX4" sheetId="27" r:id="rId7"/>
    <sheet name="MICRO1" sheetId="28" r:id="rId8"/>
    <sheet name="MICRO2" sheetId="29" r:id="rId9"/>
    <sheet name="MICRO3" sheetId="30" r:id="rId10"/>
    <sheet name="MICRO4" sheetId="31" r:id="rId11"/>
    <sheet name="MIDDLE1" sheetId="32" r:id="rId12"/>
    <sheet name="MIDDLE2" sheetId="33" r:id="rId13"/>
    <sheet name="MIDDLE3" sheetId="34" r:id="rId14"/>
    <sheet name="DOCS" sheetId="35" r:id="rId15"/>
    <sheet name="ALMA" sheetId="36" r:id="rId16"/>
    <sheet name="BBDD1" sheetId="37" r:id="rId17"/>
    <sheet name="BBDD2" sheetId="38" r:id="rId18"/>
    <sheet name="MON" sheetId="39" r:id="rId19"/>
    <sheet name="EXTRA1" sheetId="41" r:id="rId20"/>
    <sheet name="EXTRA2" sheetId="42" r:id="rId21"/>
    <sheet name="EXTRA3" sheetId="43" r:id="rId22"/>
    <sheet name="EXTRA4" sheetId="44" r:id="rId23"/>
  </sheets>
  <definedNames>
    <definedName name="_xlnm._FilterDatabase" localSheetId="1" hidden="1">'Criterios de valor. automáticos'!$E$3:$I$30</definedName>
    <definedName name="FRACCION">'Criterios de valor. automáticos'!$C$24</definedName>
    <definedName name="MAX_CERTIFICACIONES">'Criterios de valor. automáticos'!$C$56</definedName>
    <definedName name="MAX_EXPERIENCIA">'Criterios de valor. automáticos'!$C$55</definedName>
    <definedName name="MAX_FORM_REGLADA">'Criterios de valor. automáticos'!$C$57</definedName>
    <definedName name="MAX_FORM_TECNOLOGICA">'Criterios de valor. automáticos'!$C$58</definedName>
    <definedName name="MÁXIMO">'Criterios de valor. automáticos'!$C$25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28" l="1"/>
  <c r="G55" i="46"/>
  <c r="G54" i="46"/>
  <c r="G53" i="46"/>
  <c r="G52" i="46"/>
  <c r="G51" i="46"/>
  <c r="G46" i="46"/>
  <c r="G45" i="46"/>
  <c r="G44" i="46"/>
  <c r="G43" i="46"/>
  <c r="G47" i="46" s="1"/>
  <c r="G4" i="4" s="1"/>
  <c r="G38" i="46"/>
  <c r="G37" i="46"/>
  <c r="G36" i="46"/>
  <c r="G35" i="46"/>
  <c r="G34" i="46"/>
  <c r="G33" i="46"/>
  <c r="G32" i="46"/>
  <c r="G27" i="46"/>
  <c r="G26" i="46"/>
  <c r="G25" i="46"/>
  <c r="G24" i="46"/>
  <c r="G23" i="46"/>
  <c r="G22" i="46"/>
  <c r="G21" i="46"/>
  <c r="G20" i="46"/>
  <c r="G19" i="46"/>
  <c r="G55" i="45"/>
  <c r="G54" i="45"/>
  <c r="G53" i="45"/>
  <c r="G52" i="45"/>
  <c r="G51" i="45"/>
  <c r="G56" i="45" s="1"/>
  <c r="G46" i="45"/>
  <c r="G45" i="45"/>
  <c r="G47" i="45" s="1"/>
  <c r="G44" i="45"/>
  <c r="G43" i="45"/>
  <c r="G38" i="45"/>
  <c r="G37" i="45"/>
  <c r="G36" i="45"/>
  <c r="G35" i="45"/>
  <c r="G34" i="45"/>
  <c r="G33" i="45"/>
  <c r="G32" i="45"/>
  <c r="G39" i="45" s="1"/>
  <c r="G27" i="45"/>
  <c r="G26" i="45"/>
  <c r="G25" i="45"/>
  <c r="G24" i="45"/>
  <c r="G23" i="45"/>
  <c r="G22" i="45"/>
  <c r="G21" i="45"/>
  <c r="G20" i="45"/>
  <c r="G19" i="45"/>
  <c r="G28" i="45" s="1"/>
  <c r="G55" i="44"/>
  <c r="G54" i="44"/>
  <c r="G53" i="44"/>
  <c r="G52" i="44"/>
  <c r="G51" i="44"/>
  <c r="G46" i="44"/>
  <c r="G45" i="44"/>
  <c r="G44" i="44"/>
  <c r="G43" i="44"/>
  <c r="G47" i="44" s="1"/>
  <c r="G23" i="4" s="1"/>
  <c r="G38" i="44"/>
  <c r="G37" i="44"/>
  <c r="G36" i="44"/>
  <c r="G35" i="44"/>
  <c r="G34" i="44"/>
  <c r="G33" i="44"/>
  <c r="G32" i="44"/>
  <c r="G27" i="44"/>
  <c r="G26" i="44"/>
  <c r="G25" i="44"/>
  <c r="G24" i="44"/>
  <c r="G23" i="44"/>
  <c r="G22" i="44"/>
  <c r="G21" i="44"/>
  <c r="G20" i="44"/>
  <c r="G19" i="44"/>
  <c r="G55" i="43"/>
  <c r="G54" i="43"/>
  <c r="G56" i="43" s="1"/>
  <c r="H22" i="4" s="1"/>
  <c r="G53" i="43"/>
  <c r="G52" i="43"/>
  <c r="G51" i="43"/>
  <c r="G46" i="43"/>
  <c r="G45" i="43"/>
  <c r="G44" i="43"/>
  <c r="G43" i="43"/>
  <c r="G47" i="43" s="1"/>
  <c r="G22" i="4" s="1"/>
  <c r="G38" i="43"/>
  <c r="G37" i="43"/>
  <c r="G36" i="43"/>
  <c r="G35" i="43"/>
  <c r="G34" i="43"/>
  <c r="G33" i="43"/>
  <c r="G32" i="43"/>
  <c r="G27" i="43"/>
  <c r="G26" i="43"/>
  <c r="G25" i="43"/>
  <c r="G24" i="43"/>
  <c r="G23" i="43"/>
  <c r="G22" i="43"/>
  <c r="G21" i="43"/>
  <c r="G20" i="43"/>
  <c r="G19" i="43"/>
  <c r="G55" i="42"/>
  <c r="G54" i="42"/>
  <c r="G53" i="42"/>
  <c r="G52" i="42"/>
  <c r="G51" i="42"/>
  <c r="G46" i="42"/>
  <c r="G45" i="42"/>
  <c r="G44" i="42"/>
  <c r="G43" i="42"/>
  <c r="G47" i="42" s="1"/>
  <c r="G21" i="4" s="1"/>
  <c r="G38" i="42"/>
  <c r="G37" i="42"/>
  <c r="G36" i="42"/>
  <c r="G35" i="42"/>
  <c r="G34" i="42"/>
  <c r="G33" i="42"/>
  <c r="G32" i="42"/>
  <c r="G27" i="42"/>
  <c r="G26" i="42"/>
  <c r="G25" i="42"/>
  <c r="G24" i="42"/>
  <c r="G23" i="42"/>
  <c r="G22" i="42"/>
  <c r="G21" i="42"/>
  <c r="G20" i="42"/>
  <c r="G19" i="42"/>
  <c r="G55" i="41"/>
  <c r="G54" i="41"/>
  <c r="G53" i="41"/>
  <c r="G52" i="41"/>
  <c r="G51" i="41"/>
  <c r="G46" i="41"/>
  <c r="G45" i="41"/>
  <c r="G44" i="41"/>
  <c r="G43" i="41"/>
  <c r="G38" i="41"/>
  <c r="G37" i="41"/>
  <c r="G36" i="41"/>
  <c r="G35" i="41"/>
  <c r="G34" i="41"/>
  <c r="G33" i="41"/>
  <c r="G32" i="41"/>
  <c r="G27" i="41"/>
  <c r="G26" i="41"/>
  <c r="G25" i="41"/>
  <c r="G24" i="41"/>
  <c r="G23" i="41"/>
  <c r="G22" i="41"/>
  <c r="G21" i="41"/>
  <c r="G20" i="41"/>
  <c r="G19" i="41"/>
  <c r="G55" i="39"/>
  <c r="G54" i="39"/>
  <c r="G53" i="39"/>
  <c r="G52" i="39"/>
  <c r="G51" i="39"/>
  <c r="G46" i="39"/>
  <c r="G45" i="39"/>
  <c r="G44" i="39"/>
  <c r="G43" i="39"/>
  <c r="G38" i="39"/>
  <c r="G37" i="39"/>
  <c r="G36" i="39"/>
  <c r="G35" i="39"/>
  <c r="G34" i="39"/>
  <c r="G33" i="39"/>
  <c r="G32" i="39"/>
  <c r="G27" i="39"/>
  <c r="G26" i="39"/>
  <c r="G25" i="39"/>
  <c r="G24" i="39"/>
  <c r="G23" i="39"/>
  <c r="G22" i="39"/>
  <c r="G21" i="39"/>
  <c r="G20" i="39"/>
  <c r="G19" i="39"/>
  <c r="G55" i="38"/>
  <c r="G54" i="38"/>
  <c r="G53" i="38"/>
  <c r="G52" i="38"/>
  <c r="G51" i="38"/>
  <c r="G56" i="38" s="1"/>
  <c r="H18" i="4" s="1"/>
  <c r="G47" i="38"/>
  <c r="G18" i="4" s="1"/>
  <c r="G46" i="38"/>
  <c r="G45" i="38"/>
  <c r="G44" i="38"/>
  <c r="G43" i="38"/>
  <c r="G38" i="38"/>
  <c r="G37" i="38"/>
  <c r="G36" i="38"/>
  <c r="G35" i="38"/>
  <c r="G34" i="38"/>
  <c r="G33" i="38"/>
  <c r="G32" i="38"/>
  <c r="G27" i="38"/>
  <c r="G26" i="38"/>
  <c r="G25" i="38"/>
  <c r="G24" i="38"/>
  <c r="G23" i="38"/>
  <c r="G22" i="38"/>
  <c r="G21" i="38"/>
  <c r="G20" i="38"/>
  <c r="G19" i="38"/>
  <c r="G55" i="37"/>
  <c r="G54" i="37"/>
  <c r="G53" i="37"/>
  <c r="G52" i="37"/>
  <c r="G51" i="37"/>
  <c r="G56" i="37" s="1"/>
  <c r="H17" i="4" s="1"/>
  <c r="G46" i="37"/>
  <c r="G45" i="37"/>
  <c r="G44" i="37"/>
  <c r="G43" i="37"/>
  <c r="G38" i="37"/>
  <c r="G37" i="37"/>
  <c r="G36" i="37"/>
  <c r="G35" i="37"/>
  <c r="G34" i="37"/>
  <c r="G33" i="37"/>
  <c r="G32" i="37"/>
  <c r="G27" i="37"/>
  <c r="G26" i="37"/>
  <c r="G25" i="37"/>
  <c r="G24" i="37"/>
  <c r="G23" i="37"/>
  <c r="G22" i="37"/>
  <c r="G21" i="37"/>
  <c r="G20" i="37"/>
  <c r="G19" i="37"/>
  <c r="G55" i="36"/>
  <c r="G54" i="36"/>
  <c r="G53" i="36"/>
  <c r="G52" i="36"/>
  <c r="G51" i="36"/>
  <c r="G46" i="36"/>
  <c r="G45" i="36"/>
  <c r="G44" i="36"/>
  <c r="G43" i="36"/>
  <c r="G47" i="36" s="1"/>
  <c r="G16" i="4" s="1"/>
  <c r="G38" i="36"/>
  <c r="G37" i="36"/>
  <c r="G36" i="36"/>
  <c r="G35" i="36"/>
  <c r="G34" i="36"/>
  <c r="G33" i="36"/>
  <c r="G32" i="36"/>
  <c r="G27" i="36"/>
  <c r="G26" i="36"/>
  <c r="G25" i="36"/>
  <c r="G24" i="36"/>
  <c r="G23" i="36"/>
  <c r="G22" i="36"/>
  <c r="G21" i="36"/>
  <c r="G20" i="36"/>
  <c r="G19" i="36"/>
  <c r="G55" i="35"/>
  <c r="G54" i="35"/>
  <c r="G53" i="35"/>
  <c r="G52" i="35"/>
  <c r="G51" i="35"/>
  <c r="G46" i="35"/>
  <c r="G45" i="35"/>
  <c r="G44" i="35"/>
  <c r="G43" i="35"/>
  <c r="G47" i="35" s="1"/>
  <c r="G15" i="4" s="1"/>
  <c r="G38" i="35"/>
  <c r="G37" i="35"/>
  <c r="G36" i="35"/>
  <c r="G35" i="35"/>
  <c r="G34" i="35"/>
  <c r="G33" i="35"/>
  <c r="G32" i="35"/>
  <c r="G27" i="35"/>
  <c r="G26" i="35"/>
  <c r="G25" i="35"/>
  <c r="G24" i="35"/>
  <c r="G23" i="35"/>
  <c r="G22" i="35"/>
  <c r="G21" i="35"/>
  <c r="G20" i="35"/>
  <c r="G19" i="35"/>
  <c r="G55" i="34"/>
  <c r="G54" i="34"/>
  <c r="G53" i="34"/>
  <c r="G52" i="34"/>
  <c r="G51" i="34"/>
  <c r="G46" i="34"/>
  <c r="G45" i="34"/>
  <c r="G44" i="34"/>
  <c r="G43" i="34"/>
  <c r="G38" i="34"/>
  <c r="G37" i="34"/>
  <c r="G36" i="34"/>
  <c r="G35" i="34"/>
  <c r="G34" i="34"/>
  <c r="G33" i="34"/>
  <c r="G32" i="34"/>
  <c r="G27" i="34"/>
  <c r="G26" i="34"/>
  <c r="G25" i="34"/>
  <c r="G24" i="34"/>
  <c r="G23" i="34"/>
  <c r="G22" i="34"/>
  <c r="G21" i="34"/>
  <c r="G20" i="34"/>
  <c r="G19" i="34"/>
  <c r="G55" i="33"/>
  <c r="G54" i="33"/>
  <c r="G53" i="33"/>
  <c r="G52" i="33"/>
  <c r="G51" i="33"/>
  <c r="G56" i="33" s="1"/>
  <c r="H13" i="4" s="1"/>
  <c r="G46" i="33"/>
  <c r="G45" i="33"/>
  <c r="G44" i="33"/>
  <c r="G43" i="33"/>
  <c r="G38" i="33"/>
  <c r="G37" i="33"/>
  <c r="G36" i="33"/>
  <c r="G35" i="33"/>
  <c r="G34" i="33"/>
  <c r="G33" i="33"/>
  <c r="G32" i="33"/>
  <c r="G27" i="33"/>
  <c r="G26" i="33"/>
  <c r="G25" i="33"/>
  <c r="G24" i="33"/>
  <c r="G23" i="33"/>
  <c r="G22" i="33"/>
  <c r="G21" i="33"/>
  <c r="G20" i="33"/>
  <c r="G19" i="33"/>
  <c r="G55" i="32"/>
  <c r="G54" i="32"/>
  <c r="G53" i="32"/>
  <c r="G52" i="32"/>
  <c r="G51" i="32"/>
  <c r="G46" i="32"/>
  <c r="G45" i="32"/>
  <c r="G44" i="32"/>
  <c r="G43" i="32"/>
  <c r="G38" i="32"/>
  <c r="G37" i="32"/>
  <c r="G36" i="32"/>
  <c r="G35" i="32"/>
  <c r="G34" i="32"/>
  <c r="G33" i="32"/>
  <c r="G32" i="32"/>
  <c r="G39" i="32" s="1"/>
  <c r="F12" i="4" s="1"/>
  <c r="G27" i="32"/>
  <c r="G26" i="32"/>
  <c r="G25" i="32"/>
  <c r="G24" i="32"/>
  <c r="G23" i="32"/>
  <c r="G22" i="32"/>
  <c r="G21" i="32"/>
  <c r="G20" i="32"/>
  <c r="G19" i="32"/>
  <c r="G55" i="31"/>
  <c r="G54" i="31"/>
  <c r="G53" i="31"/>
  <c r="G52" i="31"/>
  <c r="G51" i="31"/>
  <c r="G46" i="31"/>
  <c r="G45" i="31"/>
  <c r="G44" i="31"/>
  <c r="G43" i="31"/>
  <c r="G38" i="31"/>
  <c r="G37" i="31"/>
  <c r="G36" i="31"/>
  <c r="G35" i="31"/>
  <c r="G34" i="31"/>
  <c r="G33" i="31"/>
  <c r="G32" i="31"/>
  <c r="G27" i="31"/>
  <c r="G26" i="31"/>
  <c r="G25" i="31"/>
  <c r="G24" i="31"/>
  <c r="G23" i="31"/>
  <c r="G22" i="31"/>
  <c r="G21" i="31"/>
  <c r="G20" i="31"/>
  <c r="G19" i="31"/>
  <c r="G55" i="30"/>
  <c r="G54" i="30"/>
  <c r="G53" i="30"/>
  <c r="G52" i="30"/>
  <c r="G51" i="30"/>
  <c r="G46" i="30"/>
  <c r="G45" i="30"/>
  <c r="G44" i="30"/>
  <c r="G43" i="30"/>
  <c r="G38" i="30"/>
  <c r="G37" i="30"/>
  <c r="G36" i="30"/>
  <c r="G35" i="30"/>
  <c r="G34" i="30"/>
  <c r="G33" i="30"/>
  <c r="G32" i="30"/>
  <c r="G27" i="30"/>
  <c r="G26" i="30"/>
  <c r="G25" i="30"/>
  <c r="G24" i="30"/>
  <c r="G23" i="30"/>
  <c r="G22" i="30"/>
  <c r="G21" i="30"/>
  <c r="G20" i="30"/>
  <c r="G19" i="30"/>
  <c r="G55" i="29"/>
  <c r="G54" i="29"/>
  <c r="G53" i="29"/>
  <c r="G52" i="29"/>
  <c r="G51" i="29"/>
  <c r="G46" i="29"/>
  <c r="G45" i="29"/>
  <c r="G44" i="29"/>
  <c r="G47" i="29" s="1"/>
  <c r="G9" i="4" s="1"/>
  <c r="G43" i="29"/>
  <c r="G38" i="29"/>
  <c r="G37" i="29"/>
  <c r="G36" i="29"/>
  <c r="G35" i="29"/>
  <c r="G34" i="29"/>
  <c r="G33" i="29"/>
  <c r="G32" i="29"/>
  <c r="G27" i="29"/>
  <c r="G26" i="29"/>
  <c r="G25" i="29"/>
  <c r="G24" i="29"/>
  <c r="G23" i="29"/>
  <c r="G22" i="29"/>
  <c r="G21" i="29"/>
  <c r="G20" i="29"/>
  <c r="G19" i="29"/>
  <c r="G55" i="28"/>
  <c r="G54" i="28"/>
  <c r="G53" i="28"/>
  <c r="G52" i="28"/>
  <c r="G51" i="28"/>
  <c r="G46" i="28"/>
  <c r="G45" i="28"/>
  <c r="G44" i="28"/>
  <c r="G38" i="28"/>
  <c r="G37" i="28"/>
  <c r="G36" i="28"/>
  <c r="G35" i="28"/>
  <c r="G34" i="28"/>
  <c r="G33" i="28"/>
  <c r="G32" i="28"/>
  <c r="G27" i="28"/>
  <c r="G26" i="28"/>
  <c r="G25" i="28"/>
  <c r="G24" i="28"/>
  <c r="G23" i="28"/>
  <c r="G22" i="28"/>
  <c r="G21" i="28"/>
  <c r="G20" i="28"/>
  <c r="G19" i="28"/>
  <c r="G55" i="27"/>
  <c r="G54" i="27"/>
  <c r="G53" i="27"/>
  <c r="G52" i="27"/>
  <c r="G51" i="27"/>
  <c r="G46" i="27"/>
  <c r="G45" i="27"/>
  <c r="G44" i="27"/>
  <c r="G43" i="27"/>
  <c r="G38" i="27"/>
  <c r="G37" i="27"/>
  <c r="G36" i="27"/>
  <c r="G35" i="27"/>
  <c r="G34" i="27"/>
  <c r="G33" i="27"/>
  <c r="G32" i="27"/>
  <c r="G27" i="27"/>
  <c r="G26" i="27"/>
  <c r="G25" i="27"/>
  <c r="G24" i="27"/>
  <c r="G23" i="27"/>
  <c r="G22" i="27"/>
  <c r="G21" i="27"/>
  <c r="G20" i="27"/>
  <c r="G19" i="27"/>
  <c r="G55" i="26"/>
  <c r="G54" i="26"/>
  <c r="G53" i="26"/>
  <c r="G52" i="26"/>
  <c r="G51" i="26"/>
  <c r="G46" i="26"/>
  <c r="G45" i="26"/>
  <c r="G44" i="26"/>
  <c r="G43" i="26"/>
  <c r="G47" i="26" s="1"/>
  <c r="G6" i="4" s="1"/>
  <c r="G38" i="26"/>
  <c r="G37" i="26"/>
  <c r="G36" i="26"/>
  <c r="G35" i="26"/>
  <c r="G34" i="26"/>
  <c r="G33" i="26"/>
  <c r="G32" i="26"/>
  <c r="G27" i="26"/>
  <c r="G26" i="26"/>
  <c r="G25" i="26"/>
  <c r="G24" i="26"/>
  <c r="G23" i="26"/>
  <c r="G22" i="26"/>
  <c r="G21" i="26"/>
  <c r="G20" i="26"/>
  <c r="G19" i="26"/>
  <c r="G55" i="25"/>
  <c r="G54" i="25"/>
  <c r="G53" i="25"/>
  <c r="G52" i="25"/>
  <c r="G51" i="25"/>
  <c r="G46" i="25"/>
  <c r="G45" i="25"/>
  <c r="G44" i="25"/>
  <c r="G43" i="25"/>
  <c r="G47" i="25" s="1"/>
  <c r="G5" i="4" s="1"/>
  <c r="G38" i="25"/>
  <c r="G37" i="25"/>
  <c r="G36" i="25"/>
  <c r="G35" i="25"/>
  <c r="G34" i="25"/>
  <c r="G33" i="25"/>
  <c r="G32" i="25"/>
  <c r="G27" i="25"/>
  <c r="G26" i="25"/>
  <c r="G25" i="25"/>
  <c r="G24" i="25"/>
  <c r="G23" i="25"/>
  <c r="G22" i="25"/>
  <c r="G21" i="25"/>
  <c r="G20" i="25"/>
  <c r="G19" i="25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N3" i="2"/>
  <c r="L13" i="2"/>
  <c r="L12" i="2"/>
  <c r="L11" i="2"/>
  <c r="K11" i="2"/>
  <c r="L10" i="2"/>
  <c r="L9" i="2"/>
  <c r="L8" i="2"/>
  <c r="K8" i="2"/>
  <c r="K5" i="2"/>
  <c r="L7" i="2"/>
  <c r="L6" i="2"/>
  <c r="L5" i="2"/>
  <c r="O3" i="2"/>
  <c r="M3" i="2"/>
  <c r="L3" i="2"/>
  <c r="K3" i="2"/>
  <c r="C28" i="2"/>
  <c r="I4" i="2" s="1"/>
  <c r="M5" i="2" s="1"/>
  <c r="H12" i="2"/>
  <c r="H11" i="2"/>
  <c r="F11" i="2"/>
  <c r="H4" i="2"/>
  <c r="G5" i="2"/>
  <c r="G6" i="2"/>
  <c r="F23" i="2"/>
  <c r="F24" i="2"/>
  <c r="F25" i="2"/>
  <c r="F26" i="2"/>
  <c r="F27" i="2"/>
  <c r="F28" i="2"/>
  <c r="F29" i="2"/>
  <c r="F30" i="2"/>
  <c r="F14" i="2"/>
  <c r="F15" i="2"/>
  <c r="F16" i="2"/>
  <c r="F17" i="2"/>
  <c r="F18" i="2"/>
  <c r="F19" i="2"/>
  <c r="F20" i="2"/>
  <c r="F21" i="2"/>
  <c r="F7" i="2"/>
  <c r="F8" i="2"/>
  <c r="F9" i="2"/>
  <c r="F10" i="2"/>
  <c r="F12" i="2"/>
  <c r="F5" i="2"/>
  <c r="F6" i="2"/>
  <c r="C29" i="2"/>
  <c r="I5" i="2" s="1"/>
  <c r="M6" i="2" s="1"/>
  <c r="F22" i="2"/>
  <c r="F13" i="2"/>
  <c r="F4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0" i="2"/>
  <c r="H9" i="2"/>
  <c r="H8" i="2"/>
  <c r="H7" i="2"/>
  <c r="H6" i="2"/>
  <c r="H5" i="2"/>
  <c r="G4" i="2"/>
  <c r="G47" i="28" l="1"/>
  <c r="G8" i="4" s="1"/>
  <c r="G39" i="44"/>
  <c r="F23" i="4" s="1"/>
  <c r="G39" i="43"/>
  <c r="F22" i="4" s="1"/>
  <c r="G56" i="42"/>
  <c r="H21" i="4" s="1"/>
  <c r="G39" i="41"/>
  <c r="F20" i="4" s="1"/>
  <c r="G47" i="41"/>
  <c r="G20" i="4" s="1"/>
  <c r="G56" i="39"/>
  <c r="H19" i="4" s="1"/>
  <c r="G39" i="39"/>
  <c r="F19" i="4" s="1"/>
  <c r="G47" i="39"/>
  <c r="G19" i="4" s="1"/>
  <c r="G39" i="38"/>
  <c r="F18" i="4" s="1"/>
  <c r="G47" i="37"/>
  <c r="G17" i="4" s="1"/>
  <c r="G39" i="37"/>
  <c r="F17" i="4" s="1"/>
  <c r="G56" i="36"/>
  <c r="H16" i="4" s="1"/>
  <c r="G39" i="36"/>
  <c r="F16" i="4" s="1"/>
  <c r="G39" i="35"/>
  <c r="F15" i="4" s="1"/>
  <c r="G56" i="34"/>
  <c r="H14" i="4" s="1"/>
  <c r="G47" i="34"/>
  <c r="G14" i="4" s="1"/>
  <c r="G39" i="34"/>
  <c r="F14" i="4" s="1"/>
  <c r="G47" i="33"/>
  <c r="G13" i="4" s="1"/>
  <c r="G39" i="33"/>
  <c r="F13" i="4" s="1"/>
  <c r="G47" i="32"/>
  <c r="G12" i="4" s="1"/>
  <c r="G39" i="31"/>
  <c r="F11" i="4" s="1"/>
  <c r="G47" i="31"/>
  <c r="G11" i="4" s="1"/>
  <c r="G47" i="30"/>
  <c r="G10" i="4" s="1"/>
  <c r="G39" i="30"/>
  <c r="F10" i="4" s="1"/>
  <c r="G56" i="30"/>
  <c r="H10" i="4" s="1"/>
  <c r="G56" i="28"/>
  <c r="H8" i="4" s="1"/>
  <c r="G39" i="28"/>
  <c r="F8" i="4" s="1"/>
  <c r="G47" i="27"/>
  <c r="G7" i="4" s="1"/>
  <c r="G39" i="27"/>
  <c r="F7" i="4" s="1"/>
  <c r="G39" i="26"/>
  <c r="F6" i="4" s="1"/>
  <c r="G39" i="25"/>
  <c r="F5" i="4" s="1"/>
  <c r="G39" i="46"/>
  <c r="F4" i="4" s="1"/>
  <c r="G56" i="46"/>
  <c r="H4" i="4" s="1"/>
  <c r="G28" i="46"/>
  <c r="E4" i="4" s="1"/>
  <c r="G59" i="45"/>
  <c r="G28" i="44"/>
  <c r="E23" i="4" s="1"/>
  <c r="G28" i="41"/>
  <c r="E20" i="4" s="1"/>
  <c r="G28" i="42"/>
  <c r="E21" i="4" s="1"/>
  <c r="G28" i="43"/>
  <c r="E22" i="4" s="1"/>
  <c r="I22" i="4" s="1"/>
  <c r="G56" i="44"/>
  <c r="H23" i="4" s="1"/>
  <c r="G56" i="41"/>
  <c r="H20" i="4" s="1"/>
  <c r="G56" i="27"/>
  <c r="H7" i="4" s="1"/>
  <c r="G56" i="26"/>
  <c r="H6" i="4" s="1"/>
  <c r="G56" i="31"/>
  <c r="H11" i="4" s="1"/>
  <c r="G56" i="29"/>
  <c r="H9" i="4" s="1"/>
  <c r="G56" i="25"/>
  <c r="H5" i="4" s="1"/>
  <c r="G39" i="42"/>
  <c r="F21" i="4" s="1"/>
  <c r="G28" i="39"/>
  <c r="G28" i="33"/>
  <c r="E13" i="4" s="1"/>
  <c r="I13" i="4" s="1"/>
  <c r="G28" i="37"/>
  <c r="G28" i="38"/>
  <c r="G28" i="36"/>
  <c r="G28" i="35"/>
  <c r="E15" i="4" s="1"/>
  <c r="G56" i="35"/>
  <c r="H15" i="4" s="1"/>
  <c r="G28" i="34"/>
  <c r="E14" i="4" s="1"/>
  <c r="I14" i="4" s="1"/>
  <c r="G28" i="32"/>
  <c r="E12" i="4" s="1"/>
  <c r="G56" i="32"/>
  <c r="G28" i="30"/>
  <c r="G28" i="31"/>
  <c r="E11" i="4" s="1"/>
  <c r="G28" i="29"/>
  <c r="E9" i="4" s="1"/>
  <c r="G39" i="29"/>
  <c r="F9" i="4" s="1"/>
  <c r="G28" i="27"/>
  <c r="G28" i="28"/>
  <c r="G28" i="25"/>
  <c r="G28" i="26"/>
  <c r="I7" i="2"/>
  <c r="E23" i="2"/>
  <c r="E21" i="2"/>
  <c r="E20" i="2"/>
  <c r="E29" i="2"/>
  <c r="E30" i="2"/>
  <c r="E25" i="2"/>
  <c r="E10" i="2"/>
  <c r="E28" i="2"/>
  <c r="E11" i="2"/>
  <c r="E16" i="2"/>
  <c r="E27" i="2"/>
  <c r="E8" i="2"/>
  <c r="E15" i="2"/>
  <c r="E22" i="2"/>
  <c r="E7" i="2"/>
  <c r="E18" i="2"/>
  <c r="E6" i="2"/>
  <c r="E5" i="2"/>
  <c r="E17" i="2"/>
  <c r="E26" i="2"/>
  <c r="E13" i="2"/>
  <c r="E24" i="2"/>
  <c r="E4" i="2"/>
  <c r="E9" i="2"/>
  <c r="E14" i="2"/>
  <c r="E19" i="2"/>
  <c r="E12" i="2"/>
  <c r="I13" i="2"/>
  <c r="N5" i="2" s="1"/>
  <c r="C30" i="2"/>
  <c r="G59" i="27" l="1"/>
  <c r="G59" i="46"/>
  <c r="I4" i="4"/>
  <c r="I23" i="4"/>
  <c r="I15" i="4"/>
  <c r="I21" i="4"/>
  <c r="G59" i="43"/>
  <c r="G59" i="36"/>
  <c r="E16" i="4"/>
  <c r="I16" i="4" s="1"/>
  <c r="G59" i="38"/>
  <c r="E18" i="4"/>
  <c r="I18" i="4" s="1"/>
  <c r="I20" i="4"/>
  <c r="G59" i="37"/>
  <c r="E17" i="4"/>
  <c r="I17" i="4" s="1"/>
  <c r="G59" i="39"/>
  <c r="E19" i="4"/>
  <c r="I19" i="4" s="1"/>
  <c r="G59" i="44"/>
  <c r="G59" i="41"/>
  <c r="G59" i="42"/>
  <c r="G59" i="35"/>
  <c r="G59" i="33"/>
  <c r="G59" i="32"/>
  <c r="H12" i="4"/>
  <c r="I12" i="4" s="1"/>
  <c r="G59" i="31"/>
  <c r="G59" i="34"/>
  <c r="G59" i="28"/>
  <c r="E8" i="4"/>
  <c r="I8" i="4" s="1"/>
  <c r="G59" i="30"/>
  <c r="E10" i="4"/>
  <c r="I10" i="4" s="1"/>
  <c r="G59" i="29"/>
  <c r="I9" i="4"/>
  <c r="I11" i="4"/>
  <c r="E7" i="4"/>
  <c r="I7" i="4" s="1"/>
  <c r="G59" i="25"/>
  <c r="E5" i="4"/>
  <c r="I5" i="4" s="1"/>
  <c r="G59" i="26"/>
  <c r="E6" i="4"/>
  <c r="I6" i="4" s="1"/>
  <c r="I8" i="2"/>
  <c r="I16" i="2"/>
  <c r="I22" i="2"/>
  <c r="I14" i="2"/>
  <c r="N6" i="2" s="1"/>
  <c r="I6" i="2"/>
  <c r="M7" i="2" s="1"/>
  <c r="C31" i="2"/>
  <c r="I9" i="2" l="1"/>
  <c r="I17" i="2"/>
  <c r="I25" i="2"/>
  <c r="I23" i="2"/>
  <c r="I15" i="2"/>
  <c r="C32" i="2"/>
  <c r="I26" i="2" l="1"/>
  <c r="I18" i="2"/>
  <c r="I24" i="2"/>
  <c r="N7" i="2"/>
  <c r="C33" i="2"/>
  <c r="I25" i="4" l="1"/>
  <c r="I27" i="2"/>
  <c r="O10" i="2" s="1"/>
  <c r="I30" i="2"/>
  <c r="I10" i="2"/>
  <c r="M11" i="2" s="1"/>
  <c r="I11" i="2"/>
  <c r="M12" i="2" s="1"/>
  <c r="I29" i="2"/>
  <c r="O12" i="2" s="1"/>
  <c r="I28" i="2"/>
  <c r="O11" i="2" s="1"/>
  <c r="I21" i="2"/>
  <c r="N13" i="2" s="1"/>
  <c r="I20" i="2"/>
  <c r="N12" i="2" s="1"/>
  <c r="I19" i="2"/>
  <c r="N11" i="2" s="1"/>
  <c r="I12" i="2"/>
  <c r="M13" i="2" s="1"/>
  <c r="M8" i="2"/>
  <c r="N10" i="2"/>
  <c r="M9" i="2"/>
  <c r="N9" i="2"/>
  <c r="N8" i="2"/>
  <c r="M10" i="2"/>
  <c r="C34" i="2"/>
  <c r="O13" i="2" l="1"/>
  <c r="O5" i="2"/>
  <c r="C35" i="2"/>
  <c r="O6" i="2" l="1"/>
  <c r="O7" i="2"/>
  <c r="C36" i="2"/>
  <c r="C37" i="2" l="1"/>
  <c r="O8" i="2" l="1"/>
  <c r="O9" i="2"/>
  <c r="C38" i="2"/>
</calcChain>
</file>

<file path=xl/sharedStrings.xml><?xml version="1.0" encoding="utf-8"?>
<sst xmlns="http://schemas.openxmlformats.org/spreadsheetml/2006/main" count="1013" uniqueCount="118">
  <si>
    <t>Identificación del perfil</t>
  </si>
  <si>
    <t>Relevancia</t>
  </si>
  <si>
    <t>Coincidencia</t>
  </si>
  <si>
    <t>Empresa licitante</t>
  </si>
  <si>
    <t>Mayor</t>
  </si>
  <si>
    <t>Empresa de pertenencia</t>
  </si>
  <si>
    <t>Menor</t>
  </si>
  <si>
    <t>Número de recurso</t>
  </si>
  <si>
    <t>Importante</t>
  </si>
  <si>
    <t>Categoría ofertada</t>
  </si>
  <si>
    <t>Servicio a administrar</t>
  </si>
  <si>
    <t>Sin coincidencia</t>
  </si>
  <si>
    <t>Experiencia en tecnologías relacionadas con el servicio</t>
  </si>
  <si>
    <t>Sistema</t>
  </si>
  <si>
    <t>Puntuación</t>
  </si>
  <si>
    <t>Subtotal</t>
  </si>
  <si>
    <t>Certificaciones en tecnologías relevantes</t>
  </si>
  <si>
    <t>Certificación</t>
  </si>
  <si>
    <t xml:space="preserve">Formación reglada </t>
  </si>
  <si>
    <t>Título</t>
  </si>
  <si>
    <t>Nivel MECES</t>
  </si>
  <si>
    <t>Formación en tecnologías relevantes</t>
  </si>
  <si>
    <t>Título (Sistema)</t>
  </si>
  <si>
    <t>Relevacia</t>
  </si>
  <si>
    <t>Crítica</t>
  </si>
  <si>
    <t>Baja</t>
  </si>
  <si>
    <t>PERFIL</t>
  </si>
  <si>
    <t>TECNOLOGIA</t>
  </si>
  <si>
    <t>Experiencia</t>
  </si>
  <si>
    <t>Certificaciones</t>
  </si>
  <si>
    <t>Total</t>
  </si>
  <si>
    <t>Adm Experta</t>
  </si>
  <si>
    <t>Administración UNIX</t>
  </si>
  <si>
    <t>Administración Microsoft</t>
  </si>
  <si>
    <t>Admin</t>
  </si>
  <si>
    <t>Administración Middleware</t>
  </si>
  <si>
    <t>Administración Gestores Documentales</t>
  </si>
  <si>
    <t>Administración Almacenamiento y Backup</t>
  </si>
  <si>
    <t>Administración BBDD</t>
  </si>
  <si>
    <t>Soporte de Sistemas</t>
  </si>
  <si>
    <t>Administración de Sistemas</t>
  </si>
  <si>
    <t>Administración de Sistemas Experta</t>
  </si>
  <si>
    <t>Fracción</t>
  </si>
  <si>
    <t>Orden</t>
  </si>
  <si>
    <t xml:space="preserve">Valor </t>
  </si>
  <si>
    <t>A</t>
  </si>
  <si>
    <t>B</t>
  </si>
  <si>
    <t>C</t>
  </si>
  <si>
    <t>Valor 1</t>
  </si>
  <si>
    <t>Valor 2</t>
  </si>
  <si>
    <t>Valor 3</t>
  </si>
  <si>
    <t>Valor 4</t>
  </si>
  <si>
    <t>Valor 5</t>
  </si>
  <si>
    <t>Valor 6</t>
  </si>
  <si>
    <t>Valor 7</t>
  </si>
  <si>
    <t>Valor 8</t>
  </si>
  <si>
    <t>Valor 9</t>
  </si>
  <si>
    <t>Valor 10</t>
  </si>
  <si>
    <t>Valor 11</t>
  </si>
  <si>
    <t>Código</t>
  </si>
  <si>
    <t>Valores experiencia laboral</t>
  </si>
  <si>
    <t>Certificaciones por relevancia</t>
  </si>
  <si>
    <t>Puntos</t>
  </si>
  <si>
    <t>Formación por relevancia</t>
  </si>
  <si>
    <t>Horas</t>
  </si>
  <si>
    <t>Perfiles</t>
  </si>
  <si>
    <t>Administración de Sistemas Experto</t>
  </si>
  <si>
    <t>MECES</t>
  </si>
  <si>
    <t>Puntuación máx. por experiencia</t>
  </si>
  <si>
    <t>Puntuación máx. por certificaciones</t>
  </si>
  <si>
    <t>Puntuación máx. por formación reglada</t>
  </si>
  <si>
    <t>Puntuación máx. por formación tecnolog.</t>
  </si>
  <si>
    <t>Duración (horas)</t>
  </si>
  <si>
    <t>UNIX1</t>
  </si>
  <si>
    <t>UNIX2</t>
  </si>
  <si>
    <t>UNIX3</t>
  </si>
  <si>
    <t>UNIX4</t>
  </si>
  <si>
    <t>MICRO1</t>
  </si>
  <si>
    <t>MICRO2</t>
  </si>
  <si>
    <t>MICRO3</t>
  </si>
  <si>
    <t>MICRO4</t>
  </si>
  <si>
    <t>MIDDLE1</t>
  </si>
  <si>
    <t>MIDDLE2</t>
  </si>
  <si>
    <t>MIDDLE3</t>
  </si>
  <si>
    <t>DOCS</t>
  </si>
  <si>
    <t>ALMA</t>
  </si>
  <si>
    <t>BBDD1</t>
  </si>
  <si>
    <t>BBDD2</t>
  </si>
  <si>
    <t>MON</t>
  </si>
  <si>
    <t>Formación reglada</t>
  </si>
  <si>
    <t>Formación tecnológica</t>
  </si>
  <si>
    <t>Recurso adicional 1</t>
  </si>
  <si>
    <t>Recurso adicional 2</t>
  </si>
  <si>
    <t>Recurso adicional 3</t>
  </si>
  <si>
    <t>Recurso adicional 4</t>
  </si>
  <si>
    <t>e</t>
  </si>
  <si>
    <t>Topes</t>
  </si>
  <si>
    <t>Administración entornos Microsoft</t>
  </si>
  <si>
    <t>Administración de Middleware</t>
  </si>
  <si>
    <t>Administración de Gestores Documentales</t>
  </si>
  <si>
    <t>Administración de Bases de Datos</t>
  </si>
  <si>
    <t>Soporte a monitorización</t>
  </si>
  <si>
    <t>Servicios</t>
  </si>
  <si>
    <t>EXTRA1</t>
  </si>
  <si>
    <t>EXTRA2</t>
  </si>
  <si>
    <t>EXTRA3</t>
  </si>
  <si>
    <t>EXTRA4</t>
  </si>
  <si>
    <t>Monitorización</t>
  </si>
  <si>
    <t xml:space="preserve">Puntuación total del equipo de trabajo: </t>
  </si>
  <si>
    <t>Certificación en tecnología 1</t>
  </si>
  <si>
    <t>Máster en Informática</t>
  </si>
  <si>
    <t>Curso de administración de sistema 1</t>
  </si>
  <si>
    <t>-</t>
  </si>
  <si>
    <t>Experiencia mínima exigida en pliego en sistemas críticos relacionados con el servicio</t>
  </si>
  <si>
    <t>Experiencia en sistemas relacionadas con el servicio</t>
  </si>
  <si>
    <t>Mayor que 72 meses</t>
  </si>
  <si>
    <t>Menor que 72 meses y mayor que 36</t>
  </si>
  <si>
    <t>Menor 36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</si>
</sst>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FF"/>
      <name val="ITC Officina RTVE"/>
      <family val="1"/>
    </font>
    <font>
      <sz val="11"/>
      <color theme="1"/>
      <name val="ITC Officina RTVE"/>
      <family val="1"/>
    </font>
    <font>
      <b/>
      <sz val="14"/>
      <color theme="0"/>
      <name val="ITC Officina RTVE"/>
      <family val="1"/>
    </font>
    <font>
      <sz val="10"/>
      <color rgb="FF000000"/>
      <name val="ITC Officina RTVE"/>
      <family val="1"/>
    </font>
    <font>
      <b/>
      <sz val="12"/>
      <color theme="0"/>
      <name val="ITC Officina RTVE"/>
      <family val="1"/>
    </font>
    <font>
      <b/>
      <sz val="10"/>
      <color rgb="FFED7D31"/>
      <name val="ITC Officina RTVE"/>
      <family val="1"/>
    </font>
    <font>
      <sz val="8"/>
      <name val="Calibri"/>
      <family val="2"/>
      <scheme val="minor"/>
    </font>
    <font>
      <b/>
      <sz val="11"/>
      <color theme="1"/>
      <name val="ITC Officina RTVE"/>
      <family val="1"/>
    </font>
    <font>
      <sz val="12"/>
      <color theme="1"/>
      <name val="ITC Officina RTVE"/>
      <family val="1"/>
    </font>
    <font>
      <b/>
      <sz val="11"/>
      <color rgb="FFFFFFFF"/>
      <name val="ITC Officina RTVE"/>
      <family val="1"/>
    </font>
  </fonts>
  <fills count="5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  <fill>
      <patternFill patternType="solid">
        <fgColor rgb="FFFDEEE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/>
    <xf numFmtId="0" fontId="3" fillId="0" borderId="1" xfId="0" applyFont="1" applyBorder="1" applyAlignment="1"/>
    <xf numFmtId="49" fontId="3" fillId="0" borderId="0" xfId="0" applyNumberFormat="1" applyFont="1"/>
    <xf numFmtId="49" fontId="3" fillId="0" borderId="1" xfId="0" applyNumberFormat="1" applyFont="1" applyBorder="1"/>
    <xf numFmtId="49" fontId="3" fillId="0" borderId="0" xfId="0" applyNumberFormat="1" applyFont="1" applyAlignment="1"/>
    <xf numFmtId="49" fontId="4" fillId="2" borderId="1" xfId="0" applyNumberFormat="1" applyFont="1" applyFill="1" applyBorder="1" applyAlignment="1">
      <alignment vertical="center"/>
    </xf>
    <xf numFmtId="49" fontId="3" fillId="0" borderId="5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9" fontId="3" fillId="0" borderId="1" xfId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49" fontId="6" fillId="2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right" vertical="center"/>
    </xf>
    <xf numFmtId="49" fontId="6" fillId="2" borderId="12" xfId="0" applyNumberFormat="1" applyFont="1" applyFill="1" applyBorder="1" applyAlignment="1">
      <alignment horizontal="right" vertical="center"/>
    </xf>
    <xf numFmtId="49" fontId="3" fillId="0" borderId="1" xfId="0" applyNumberFormat="1" applyFont="1" applyBorder="1" applyAlignment="1">
      <alignment horizontal="left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7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vertical="center"/>
      <protection locked="0"/>
    </xf>
    <xf numFmtId="0" fontId="7" fillId="3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/>
      <protection locked="0"/>
    </xf>
    <xf numFmtId="0" fontId="2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554934</xdr:colOff>
      <xdr:row>0</xdr:row>
      <xdr:rowOff>182218</xdr:rowOff>
    </xdr:from>
    <xdr:to>
      <xdr:col>12</xdr:col>
      <xdr:colOff>49695</xdr:colOff>
      <xdr:row>6</xdr:row>
      <xdr:rowOff>183931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BA79AD1-769B-4533-B796-FA29520490EE}"/>
            </a:ext>
          </a:extLst>
        </xdr:cNvPr>
        <xdr:cNvSpPr txBox="1"/>
      </xdr:nvSpPr>
      <xdr:spPr>
        <a:xfrm>
          <a:off x="8708334" y="179043"/>
          <a:ext cx="3301586" cy="1106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En este cuadro se rellenará la información de</a:t>
          </a:r>
          <a:r>
            <a:rPr lang="es-ES" sz="1100" baseline="0"/>
            <a:t> identificación de cada perfil.</a:t>
          </a:r>
        </a:p>
        <a:p>
          <a:endParaRPr lang="es-ES" sz="1100" baseline="0"/>
        </a:p>
        <a:p>
          <a:r>
            <a:rPr lang="es-ES" sz="1100"/>
            <a:t>"</a:t>
          </a:r>
          <a:r>
            <a:rPr lang="es-ES" sz="1100" b="1"/>
            <a:t>Categoría ofertada</a:t>
          </a:r>
          <a:r>
            <a:rPr lang="es-ES" sz="1100"/>
            <a:t>" y "</a:t>
          </a:r>
          <a:r>
            <a:rPr lang="es-E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Servicio a administrar</a:t>
          </a:r>
          <a:r>
            <a:rPr lang="es-ES"/>
            <a:t>" son campos a elegir de</a:t>
          </a:r>
          <a:r>
            <a:rPr lang="es-ES" baseline="0"/>
            <a:t> un desplegable.</a:t>
          </a:r>
          <a:endParaRPr lang="es-ES" sz="1100"/>
        </a:p>
      </xdr:txBody>
    </xdr:sp>
    <xdr:clientData/>
  </xdr:twoCellAnchor>
  <xdr:twoCellAnchor>
    <xdr:from>
      <xdr:col>7</xdr:col>
      <xdr:colOff>558247</xdr:colOff>
      <xdr:row>16</xdr:row>
      <xdr:rowOff>11311</xdr:rowOff>
    </xdr:from>
    <xdr:to>
      <xdr:col>12</xdr:col>
      <xdr:colOff>53008</xdr:colOff>
      <xdr:row>28</xdr:row>
      <xdr:rowOff>6569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64F00BB-8724-4F64-B7C7-264D31A83799}"/>
            </a:ext>
          </a:extLst>
        </xdr:cNvPr>
        <xdr:cNvSpPr txBox="1"/>
      </xdr:nvSpPr>
      <xdr:spPr>
        <a:xfrm>
          <a:off x="8714822" y="3018036"/>
          <a:ext cx="3298411" cy="23542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En este cuadro se rellenará la información de la "</a:t>
          </a:r>
          <a:r>
            <a:rPr lang="es-ES" sz="1100" b="1"/>
            <a:t>Experiencia en tecnologías relacionadas con el servicio</a:t>
          </a:r>
          <a:r>
            <a:rPr lang="es-ES" sz="1100" b="1" baseline="0"/>
            <a:t> identificación de cada perfil."</a:t>
          </a:r>
        </a:p>
        <a:p>
          <a:endParaRPr lang="es-ES" sz="1100" baseline="0"/>
        </a:p>
        <a:p>
          <a:r>
            <a:rPr lang="es-ES" sz="1100" baseline="0"/>
            <a:t>Por cada entrada de experiencia, se rellenará en modo textual el "</a:t>
          </a:r>
          <a:r>
            <a:rPr lang="es-ES" sz="1100" b="1" baseline="0"/>
            <a:t>sistema"</a:t>
          </a:r>
          <a:r>
            <a:rPr lang="es-ES" sz="1100" baseline="0"/>
            <a:t> sobre el que aplica.</a:t>
          </a:r>
        </a:p>
        <a:p>
          <a:endParaRPr lang="es-ES" sz="1100" baseline="0"/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Relevancia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", "</a:t>
          </a: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Coincidencia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es-ES" sz="1100"/>
            <a:t> y "</a:t>
          </a:r>
          <a:r>
            <a:rPr lang="es-E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Experiencia</a:t>
          </a:r>
          <a:r>
            <a:rPr lang="es-ES"/>
            <a:t>" son campos a elegir de</a:t>
          </a:r>
          <a:r>
            <a:rPr lang="es-ES" baseline="0"/>
            <a:t> un desplegable.</a:t>
          </a:r>
        </a:p>
        <a:p>
          <a:endParaRPr lang="es-ES" sz="1100" baseline="0"/>
        </a:p>
      </xdr:txBody>
    </xdr:sp>
    <xdr:clientData/>
  </xdr:twoCellAnchor>
  <xdr:twoCellAnchor>
    <xdr:from>
      <xdr:col>7</xdr:col>
      <xdr:colOff>559561</xdr:colOff>
      <xdr:row>29</xdr:row>
      <xdr:rowOff>12638</xdr:rowOff>
    </xdr:from>
    <xdr:to>
      <xdr:col>12</xdr:col>
      <xdr:colOff>54322</xdr:colOff>
      <xdr:row>38</xdr:row>
      <xdr:rowOff>170794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3D6C3F57-49ED-41E8-AE0B-6E2C3CEA8B1A}"/>
            </a:ext>
          </a:extLst>
        </xdr:cNvPr>
        <xdr:cNvSpPr txBox="1"/>
      </xdr:nvSpPr>
      <xdr:spPr>
        <a:xfrm>
          <a:off x="8716136" y="5572063"/>
          <a:ext cx="3301586" cy="19234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En este cuadro se rellenará la información de ls "</a:t>
          </a:r>
          <a:r>
            <a:rPr lang="es-ES" sz="1100" b="1"/>
            <a:t>Certificaciones en tecnologías relevantes</a:t>
          </a:r>
          <a:r>
            <a:rPr lang="es-ES" sz="1100" baseline="0"/>
            <a:t>"</a:t>
          </a:r>
        </a:p>
        <a:p>
          <a:endParaRPr lang="es-ES" sz="1100" baseline="0"/>
        </a:p>
        <a:p>
          <a:r>
            <a:rPr lang="es-ES" sz="1100" baseline="0"/>
            <a:t>Por cada entrada, se rellenará en modo textual la "</a:t>
          </a:r>
          <a:r>
            <a:rPr lang="es-ES" sz="1100" b="1" baseline="0"/>
            <a:t>Certificación"</a:t>
          </a:r>
          <a:r>
            <a:rPr lang="es-ES" sz="1100" baseline="0"/>
            <a:t> sobre la que aplica.</a:t>
          </a:r>
        </a:p>
        <a:p>
          <a:endParaRPr lang="es-ES" sz="1100" baseline="0"/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Relevancia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es un</a:t>
          </a:r>
          <a:r>
            <a:rPr lang="es-ES"/>
            <a:t> campo a elegir de</a:t>
          </a:r>
          <a:r>
            <a:rPr lang="es-ES" baseline="0"/>
            <a:t> un desplegable y se determiará a partir de las relevancias específicas de cada sistema según se explica en los criterios de valoración.</a:t>
          </a:r>
        </a:p>
        <a:p>
          <a:endParaRPr lang="es-ES" sz="1100" baseline="0"/>
        </a:p>
        <a:p>
          <a:endParaRPr lang="es-ES" sz="1100" baseline="0"/>
        </a:p>
      </xdr:txBody>
    </xdr:sp>
    <xdr:clientData/>
  </xdr:twoCellAnchor>
  <xdr:twoCellAnchor>
    <xdr:from>
      <xdr:col>7</xdr:col>
      <xdr:colOff>560875</xdr:colOff>
      <xdr:row>39</xdr:row>
      <xdr:rowOff>145334</xdr:rowOff>
    </xdr:from>
    <xdr:to>
      <xdr:col>12</xdr:col>
      <xdr:colOff>55636</xdr:colOff>
      <xdr:row>47</xdr:row>
      <xdr:rowOff>151086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5F09F23E-8EF3-467D-9FF6-9809ABAD1926}"/>
            </a:ext>
          </a:extLst>
        </xdr:cNvPr>
        <xdr:cNvSpPr txBox="1"/>
      </xdr:nvSpPr>
      <xdr:spPr>
        <a:xfrm>
          <a:off x="8717450" y="7657384"/>
          <a:ext cx="3301586" cy="15615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En este cuadro se rellenará la información de ls "</a:t>
          </a:r>
          <a:r>
            <a:rPr lang="es-ES" sz="1100" b="1"/>
            <a:t>Formación reglada </a:t>
          </a:r>
          <a:r>
            <a:rPr lang="es-ES" sz="1100" baseline="0"/>
            <a:t>"</a:t>
          </a:r>
        </a:p>
        <a:p>
          <a:endParaRPr lang="es-ES" sz="1100" baseline="0"/>
        </a:p>
        <a:p>
          <a:r>
            <a:rPr lang="es-ES" sz="1100" baseline="0"/>
            <a:t>Por cada entrada, se rellenará en modo textual el "</a:t>
          </a:r>
          <a:r>
            <a:rPr lang="es-ES" sz="1100" b="1" baseline="0"/>
            <a:t>título"</a:t>
          </a:r>
          <a:r>
            <a:rPr lang="es-ES" sz="1100" b="0" baseline="0"/>
            <a:t> oficial</a:t>
          </a:r>
          <a:r>
            <a:rPr lang="es-ES" sz="1100" baseline="0"/>
            <a:t> obtenido.</a:t>
          </a:r>
        </a:p>
        <a:p>
          <a:endParaRPr lang="es-ES" sz="1100" baseline="0"/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Nivel MECES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es un campo numérico con la equivalencia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ese nivel del título anterior según </a:t>
          </a:r>
          <a:r>
            <a:rPr lang="es-ES_tradnl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https://www.boe.es/eli/es/rd/2014/02/14/96</a:t>
          </a:r>
          <a:endParaRPr lang="es-ES" baseline="0"/>
        </a:p>
        <a:p>
          <a:endParaRPr lang="es-ES" sz="1100" baseline="0"/>
        </a:p>
        <a:p>
          <a:endParaRPr lang="es-ES" sz="1100" baseline="0"/>
        </a:p>
      </xdr:txBody>
    </xdr:sp>
    <xdr:clientData/>
  </xdr:twoCellAnchor>
  <xdr:twoCellAnchor>
    <xdr:from>
      <xdr:col>7</xdr:col>
      <xdr:colOff>542482</xdr:colOff>
      <xdr:row>47</xdr:row>
      <xdr:rowOff>199198</xdr:rowOff>
    </xdr:from>
    <xdr:to>
      <xdr:col>12</xdr:col>
      <xdr:colOff>37243</xdr:colOff>
      <xdr:row>59</xdr:row>
      <xdr:rowOff>118240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9D17CDA-9C7F-44FC-BE3E-3101C72D7C58}"/>
            </a:ext>
          </a:extLst>
        </xdr:cNvPr>
        <xdr:cNvSpPr txBox="1"/>
      </xdr:nvSpPr>
      <xdr:spPr>
        <a:xfrm>
          <a:off x="8699057" y="9270173"/>
          <a:ext cx="3301586" cy="22621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este cuadro se rellenará la información de las "</a:t>
          </a: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Certificaciones en tecnologías relevantes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</a:p>
        <a:p>
          <a:endParaRPr lang="es-ES">
            <a:effectLst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Por cada entrada, se rellenará en modo textual el "</a:t>
          </a: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Título"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sobre la que versaba la formación.</a:t>
          </a:r>
        </a:p>
        <a:p>
          <a:endParaRPr lang="es-ES">
            <a:effectLst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Relevancia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es un campo a elegir de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 desplegable y se determiará a partir de las relevancias específicas de cada sistema según se explica en los criterios de valoración. </a:t>
          </a:r>
          <a:endParaRPr lang="es-ES">
            <a:effectLst/>
          </a:endParaRPr>
        </a:p>
        <a:p>
          <a:endParaRPr lang="es-ES" sz="1100" baseline="0"/>
        </a:p>
        <a:p>
          <a:r>
            <a:rPr lang="es-ES" sz="1100" baseline="0"/>
            <a:t>"</a:t>
          </a:r>
          <a:r>
            <a:rPr lang="es-ES" sz="1100" b="1" baseline="0"/>
            <a:t>Duración</a:t>
          </a:r>
          <a:r>
            <a:rPr lang="es-ES" sz="1100" baseline="0"/>
            <a:t>" es un campo numérico que muestra la duración del curso en horas.</a:t>
          </a:r>
        </a:p>
      </xdr:txBody>
    </xdr:sp>
    <xdr:clientData/>
  </xdr:twoCellAnchor>
  <xdr:twoCellAnchor>
    <xdr:from>
      <xdr:col>0</xdr:col>
      <xdr:colOff>689741</xdr:colOff>
      <xdr:row>59</xdr:row>
      <xdr:rowOff>131379</xdr:rowOff>
    </xdr:from>
    <xdr:to>
      <xdr:col>7</xdr:col>
      <xdr:colOff>25419</xdr:colOff>
      <xdr:row>62</xdr:row>
      <xdr:rowOff>190500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4AD8971A-A992-4D35-8CAE-C11C177FD49B}"/>
            </a:ext>
          </a:extLst>
        </xdr:cNvPr>
        <xdr:cNvSpPr txBox="1"/>
      </xdr:nvSpPr>
      <xdr:spPr>
        <a:xfrm>
          <a:off x="692916" y="11542329"/>
          <a:ext cx="7489078" cy="659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aseline="0"/>
            <a:t>Los campos sombreados en </a:t>
          </a:r>
          <a:r>
            <a:rPr lang="es-ES" sz="1100" b="1" baseline="0"/>
            <a:t>gris</a:t>
          </a:r>
          <a:r>
            <a:rPr lang="es-ES" sz="1100" baseline="0"/>
            <a:t> son de cálculo automático. Esta información se traslada por perfil a la hoja "</a:t>
          </a:r>
          <a:r>
            <a:rPr lang="es-ES" sz="1100" b="1" baseline="0"/>
            <a:t>Resumen</a:t>
          </a:r>
          <a:r>
            <a:rPr lang="es-ES" sz="1100" baseline="0"/>
            <a:t>".</a:t>
          </a:r>
        </a:p>
      </xdr:txBody>
    </xdr:sp>
    <xdr:clientData/>
  </xdr:twoCellAnchor>
  <xdr:twoCellAnchor>
    <xdr:from>
      <xdr:col>7</xdr:col>
      <xdr:colOff>564816</xdr:colOff>
      <xdr:row>7</xdr:row>
      <xdr:rowOff>50505</xdr:rowOff>
    </xdr:from>
    <xdr:to>
      <xdr:col>12</xdr:col>
      <xdr:colOff>52552</xdr:colOff>
      <xdr:row>15</xdr:row>
      <xdr:rowOff>141123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BFC6027-551F-43A3-9FF3-091AA8B0B735}"/>
            </a:ext>
          </a:extLst>
        </xdr:cNvPr>
        <xdr:cNvSpPr txBox="1"/>
      </xdr:nvSpPr>
      <xdr:spPr>
        <a:xfrm>
          <a:off x="8710333" y="1351160"/>
          <a:ext cx="3297736" cy="16277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En este cuadro se rellenará la información de la "</a:t>
          </a:r>
          <a:r>
            <a:rPr lang="es-ES" sz="1100" b="1"/>
            <a:t>Experiencia mínima exigida en pliego en sistemas críticos relacionados con el servicio</a:t>
          </a:r>
          <a:r>
            <a:rPr lang="es-ES" sz="1100" b="1" baseline="0"/>
            <a:t>". </a:t>
          </a:r>
        </a:p>
        <a:p>
          <a:endParaRPr lang="es-ES" sz="1100" b="1" baseline="0"/>
        </a:p>
        <a:p>
          <a:r>
            <a:rPr lang="es-ES" sz="1100" b="0" baseline="0"/>
            <a:t>Esta experiencia tendrá consideración de mínima exible y no computará en la valoración de este recursos. En caso de no cumplir la experiencia mínima requerida en el pliego técnico,</a:t>
          </a:r>
          <a:r>
            <a:rPr lang="es-ES" sz="1100" b="1" baseline="0"/>
            <a:t> la oferta será desestimada</a:t>
          </a:r>
          <a:r>
            <a:rPr lang="es-ES" sz="1100" b="0" baseline="0"/>
            <a:t>.</a:t>
          </a:r>
          <a:endParaRPr lang="es-ES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A2DA-9E92-44D8-A2DB-05C3FCA9C910}">
  <sheetPr codeName="Hoja1"/>
  <dimension ref="B2:I25"/>
  <sheetViews>
    <sheetView workbookViewId="0"/>
  </sheetViews>
  <sheetFormatPr baseColWidth="10" defaultColWidth="11.453125" defaultRowHeight="14.5" x14ac:dyDescent="0.35"/>
  <cols>
    <col min="1" max="1" width="11.453125" style="36"/>
    <col min="2" max="2" width="13.81640625" style="36" customWidth="1"/>
    <col min="3" max="3" width="38.81640625" style="36" bestFit="1" customWidth="1"/>
    <col min="4" max="4" width="16.81640625" style="41" customWidth="1"/>
    <col min="5" max="9" width="16.81640625" style="36" customWidth="1"/>
    <col min="10" max="16384" width="11.453125" style="36"/>
  </cols>
  <sheetData>
    <row r="2" spans="2:9" ht="19" x14ac:dyDescent="0.35">
      <c r="B2" s="34"/>
      <c r="C2" s="34"/>
      <c r="D2" s="35"/>
      <c r="E2" s="46" t="s">
        <v>14</v>
      </c>
      <c r="F2" s="46"/>
      <c r="G2" s="46"/>
      <c r="H2" s="46"/>
      <c r="I2" s="47"/>
    </row>
    <row r="3" spans="2:9" ht="36" customHeight="1" x14ac:dyDescent="0.35">
      <c r="B3" s="30" t="s">
        <v>26</v>
      </c>
      <c r="C3" s="30" t="s">
        <v>27</v>
      </c>
      <c r="D3" s="30" t="s">
        <v>26</v>
      </c>
      <c r="E3" s="30" t="s">
        <v>28</v>
      </c>
      <c r="F3" s="30" t="s">
        <v>29</v>
      </c>
      <c r="G3" s="30" t="s">
        <v>89</v>
      </c>
      <c r="H3" s="30" t="s">
        <v>90</v>
      </c>
      <c r="I3" s="30" t="s">
        <v>30</v>
      </c>
    </row>
    <row r="4" spans="2:9" x14ac:dyDescent="0.35">
      <c r="B4" s="37" t="s">
        <v>31</v>
      </c>
      <c r="C4" s="37" t="s">
        <v>32</v>
      </c>
      <c r="D4" s="38" t="s">
        <v>73</v>
      </c>
      <c r="E4" s="38">
        <f>UNIX1!$G$28</f>
        <v>0</v>
      </c>
      <c r="F4" s="38">
        <f>UNIX1!$G$39</f>
        <v>0</v>
      </c>
      <c r="G4" s="38">
        <f>UNIX1!$G$47</f>
        <v>0</v>
      </c>
      <c r="H4" s="38">
        <f>UNIX1!$G$56</f>
        <v>0</v>
      </c>
      <c r="I4" s="38">
        <f>SUM(E4:H4)</f>
        <v>0</v>
      </c>
    </row>
    <row r="5" spans="2:9" x14ac:dyDescent="0.35">
      <c r="B5" s="37" t="s">
        <v>31</v>
      </c>
      <c r="C5" s="37" t="s">
        <v>32</v>
      </c>
      <c r="D5" s="38" t="s">
        <v>74</v>
      </c>
      <c r="E5" s="38">
        <f>UNIX2!$G$28</f>
        <v>0</v>
      </c>
      <c r="F5" s="38">
        <f>UNIX2!$G$39</f>
        <v>0</v>
      </c>
      <c r="G5" s="38">
        <f>UNIX2!$G$47</f>
        <v>0</v>
      </c>
      <c r="H5" s="38">
        <f>UNIX2!$G$56</f>
        <v>0</v>
      </c>
      <c r="I5" s="38">
        <f t="shared" ref="I5:I6" si="0">SUM(E5:H5)</f>
        <v>0</v>
      </c>
    </row>
    <row r="6" spans="2:9" x14ac:dyDescent="0.35">
      <c r="B6" s="37" t="s">
        <v>31</v>
      </c>
      <c r="C6" s="37" t="s">
        <v>32</v>
      </c>
      <c r="D6" s="38" t="s">
        <v>75</v>
      </c>
      <c r="E6" s="38">
        <f>UNIX3!$G$28</f>
        <v>0</v>
      </c>
      <c r="F6" s="38">
        <f>UNIX3!$G$39</f>
        <v>0</v>
      </c>
      <c r="G6" s="38">
        <f>UNIX3!$G$47</f>
        <v>0</v>
      </c>
      <c r="H6" s="38">
        <f>UNIX3!$G$56</f>
        <v>0</v>
      </c>
      <c r="I6" s="38">
        <f t="shared" si="0"/>
        <v>0</v>
      </c>
    </row>
    <row r="7" spans="2:9" x14ac:dyDescent="0.35">
      <c r="B7" s="37" t="s">
        <v>31</v>
      </c>
      <c r="C7" s="37" t="s">
        <v>32</v>
      </c>
      <c r="D7" s="38" t="s">
        <v>76</v>
      </c>
      <c r="E7" s="38">
        <f>UNIX4!$G$28</f>
        <v>0</v>
      </c>
      <c r="F7" s="38">
        <f>UNIX4!$G$39</f>
        <v>0</v>
      </c>
      <c r="G7" s="38">
        <f>UNIX4!$G$47</f>
        <v>0</v>
      </c>
      <c r="H7" s="38">
        <f>UNIX4!$G$56</f>
        <v>0</v>
      </c>
      <c r="I7" s="38">
        <f>SUM(E7:H7)</f>
        <v>0</v>
      </c>
    </row>
    <row r="8" spans="2:9" x14ac:dyDescent="0.35">
      <c r="B8" s="37" t="s">
        <v>31</v>
      </c>
      <c r="C8" s="37" t="s">
        <v>33</v>
      </c>
      <c r="D8" s="38" t="s">
        <v>77</v>
      </c>
      <c r="E8" s="38">
        <f>MICRO1!$G$28</f>
        <v>0</v>
      </c>
      <c r="F8" s="38">
        <f>MICRO1!$G$39</f>
        <v>0</v>
      </c>
      <c r="G8" s="38">
        <f>MICRO1!$G$47</f>
        <v>0</v>
      </c>
      <c r="H8" s="38">
        <f>MICRO1!$G$56</f>
        <v>0</v>
      </c>
      <c r="I8" s="38">
        <f>SUM(E8:H8)</f>
        <v>0</v>
      </c>
    </row>
    <row r="9" spans="2:9" x14ac:dyDescent="0.35">
      <c r="B9" s="37" t="s">
        <v>31</v>
      </c>
      <c r="C9" s="37" t="s">
        <v>33</v>
      </c>
      <c r="D9" s="38" t="s">
        <v>78</v>
      </c>
      <c r="E9" s="38">
        <f>MICRO2!$G$28</f>
        <v>0</v>
      </c>
      <c r="F9" s="38">
        <f>MICRO2!$G$39</f>
        <v>0</v>
      </c>
      <c r="G9" s="38">
        <f>MICRO2!$G$47</f>
        <v>0</v>
      </c>
      <c r="H9" s="38">
        <f>MICRO2!$G$56</f>
        <v>0</v>
      </c>
      <c r="I9" s="38">
        <f t="shared" ref="I9:I23" si="1">SUM(E9:H9)</f>
        <v>0</v>
      </c>
    </row>
    <row r="10" spans="2:9" x14ac:dyDescent="0.35">
      <c r="B10" s="37" t="s">
        <v>31</v>
      </c>
      <c r="C10" s="37" t="s">
        <v>33</v>
      </c>
      <c r="D10" s="38" t="s">
        <v>79</v>
      </c>
      <c r="E10" s="38">
        <f>MICRO3!$G$28</f>
        <v>0</v>
      </c>
      <c r="F10" s="38">
        <f>MICRO3!$G$39</f>
        <v>0</v>
      </c>
      <c r="G10" s="38">
        <f>MICRO3!$G$47</f>
        <v>0</v>
      </c>
      <c r="H10" s="38">
        <f>MICRO3!$G$56</f>
        <v>0</v>
      </c>
      <c r="I10" s="38">
        <f t="shared" si="1"/>
        <v>0</v>
      </c>
    </row>
    <row r="11" spans="2:9" x14ac:dyDescent="0.35">
      <c r="B11" s="37" t="s">
        <v>34</v>
      </c>
      <c r="C11" s="37" t="s">
        <v>33</v>
      </c>
      <c r="D11" s="38" t="s">
        <v>80</v>
      </c>
      <c r="E11" s="38">
        <f>MICRO4!$G$28</f>
        <v>0</v>
      </c>
      <c r="F11" s="38">
        <f>MICRO4!$G$39</f>
        <v>0</v>
      </c>
      <c r="G11" s="38">
        <f>MICRO4!$G$47</f>
        <v>0</v>
      </c>
      <c r="H11" s="38">
        <f>MICRO4!$G$56</f>
        <v>0</v>
      </c>
      <c r="I11" s="38">
        <f t="shared" si="1"/>
        <v>0</v>
      </c>
    </row>
    <row r="12" spans="2:9" x14ac:dyDescent="0.35">
      <c r="B12" s="37" t="s">
        <v>31</v>
      </c>
      <c r="C12" s="37" t="s">
        <v>35</v>
      </c>
      <c r="D12" s="38" t="s">
        <v>81</v>
      </c>
      <c r="E12" s="38">
        <f>MIDDLE1!$G$28</f>
        <v>0</v>
      </c>
      <c r="F12" s="38">
        <f>MIDDLE1!$G$39</f>
        <v>0</v>
      </c>
      <c r="G12" s="38">
        <f>MIDDLE1!$G$47</f>
        <v>0</v>
      </c>
      <c r="H12" s="38">
        <f>MIDDLE1!$G$56</f>
        <v>0</v>
      </c>
      <c r="I12" s="38">
        <f t="shared" si="1"/>
        <v>0</v>
      </c>
    </row>
    <row r="13" spans="2:9" x14ac:dyDescent="0.35">
      <c r="B13" s="37" t="s">
        <v>31</v>
      </c>
      <c r="C13" s="37" t="s">
        <v>35</v>
      </c>
      <c r="D13" s="38" t="s">
        <v>82</v>
      </c>
      <c r="E13" s="38">
        <f>MIDDLE2!$G$28</f>
        <v>0</v>
      </c>
      <c r="F13" s="38">
        <f>MIDDLE2!$G$39</f>
        <v>0</v>
      </c>
      <c r="G13" s="38">
        <f>MIDDLE2!$G$47</f>
        <v>0</v>
      </c>
      <c r="H13" s="38">
        <f>MIDDLE2!$G$56</f>
        <v>0</v>
      </c>
      <c r="I13" s="38">
        <f t="shared" si="1"/>
        <v>0</v>
      </c>
    </row>
    <row r="14" spans="2:9" x14ac:dyDescent="0.35">
      <c r="B14" s="37" t="s">
        <v>34</v>
      </c>
      <c r="C14" s="37" t="s">
        <v>35</v>
      </c>
      <c r="D14" s="38" t="s">
        <v>83</v>
      </c>
      <c r="E14" s="38">
        <f>MIDDLE3!$G$28</f>
        <v>0</v>
      </c>
      <c r="F14" s="38">
        <f>MIDDLE3!$G$39</f>
        <v>0</v>
      </c>
      <c r="G14" s="38">
        <f>MIDDLE3!$G$47</f>
        <v>0</v>
      </c>
      <c r="H14" s="38">
        <f>MIDDLE3!$G$56</f>
        <v>0</v>
      </c>
      <c r="I14" s="38">
        <f t="shared" si="1"/>
        <v>0</v>
      </c>
    </row>
    <row r="15" spans="2:9" x14ac:dyDescent="0.35">
      <c r="B15" s="37" t="s">
        <v>31</v>
      </c>
      <c r="C15" s="37" t="s">
        <v>36</v>
      </c>
      <c r="D15" s="38" t="s">
        <v>84</v>
      </c>
      <c r="E15" s="38">
        <f>DOCS!$G$28</f>
        <v>0</v>
      </c>
      <c r="F15" s="38">
        <f>DOCS!$G$39</f>
        <v>0</v>
      </c>
      <c r="G15" s="38">
        <f>DOCS!$G$47</f>
        <v>0</v>
      </c>
      <c r="H15" s="38">
        <f>DOCS!$G$56</f>
        <v>0</v>
      </c>
      <c r="I15" s="38">
        <f t="shared" si="1"/>
        <v>0</v>
      </c>
    </row>
    <row r="16" spans="2:9" x14ac:dyDescent="0.35">
      <c r="B16" s="37" t="s">
        <v>31</v>
      </c>
      <c r="C16" s="37" t="s">
        <v>37</v>
      </c>
      <c r="D16" s="38" t="s">
        <v>85</v>
      </c>
      <c r="E16" s="38">
        <f>ALMA!$G$28</f>
        <v>0</v>
      </c>
      <c r="F16" s="38">
        <f>ALMA!$G$39</f>
        <v>0</v>
      </c>
      <c r="G16" s="38">
        <f>ALMA!$G$47</f>
        <v>0</v>
      </c>
      <c r="H16" s="38">
        <f>ALMA!$G$56</f>
        <v>0</v>
      </c>
      <c r="I16" s="38">
        <f t="shared" si="1"/>
        <v>0</v>
      </c>
    </row>
    <row r="17" spans="2:9" x14ac:dyDescent="0.35">
      <c r="B17" s="37" t="s">
        <v>31</v>
      </c>
      <c r="C17" s="37" t="s">
        <v>38</v>
      </c>
      <c r="D17" s="38" t="s">
        <v>86</v>
      </c>
      <c r="E17" s="38">
        <f>BBDD1!$G$28</f>
        <v>0</v>
      </c>
      <c r="F17" s="38">
        <f>BBDD1!$G$39</f>
        <v>0</v>
      </c>
      <c r="G17" s="38">
        <f>BBDD1!$G$47</f>
        <v>0</v>
      </c>
      <c r="H17" s="38">
        <f>BBDD1!$G$56</f>
        <v>0</v>
      </c>
      <c r="I17" s="38">
        <f t="shared" si="1"/>
        <v>0</v>
      </c>
    </row>
    <row r="18" spans="2:9" x14ac:dyDescent="0.35">
      <c r="B18" s="37" t="s">
        <v>31</v>
      </c>
      <c r="C18" s="37" t="s">
        <v>38</v>
      </c>
      <c r="D18" s="38" t="s">
        <v>87</v>
      </c>
      <c r="E18" s="38">
        <f>BBDD2!$G$28</f>
        <v>0</v>
      </c>
      <c r="F18" s="38">
        <f>BBDD2!$G$39</f>
        <v>0</v>
      </c>
      <c r="G18" s="38">
        <f>BBDD2!$G$47</f>
        <v>0</v>
      </c>
      <c r="H18" s="38">
        <f>BBDD2!$G$56</f>
        <v>0</v>
      </c>
      <c r="I18" s="38">
        <f t="shared" si="1"/>
        <v>0</v>
      </c>
    </row>
    <row r="19" spans="2:9" x14ac:dyDescent="0.35">
      <c r="B19" s="37" t="s">
        <v>31</v>
      </c>
      <c r="C19" s="37" t="s">
        <v>107</v>
      </c>
      <c r="D19" s="38" t="s">
        <v>88</v>
      </c>
      <c r="E19" s="38">
        <f>MON!$G$28</f>
        <v>0</v>
      </c>
      <c r="F19" s="38">
        <f>MON!$G$39</f>
        <v>0</v>
      </c>
      <c r="G19" s="38">
        <f>MON!$G$47</f>
        <v>0</v>
      </c>
      <c r="H19" s="38">
        <f>MON!$G$56</f>
        <v>0</v>
      </c>
      <c r="I19" s="38">
        <f>SUM(E19:H19)</f>
        <v>0</v>
      </c>
    </row>
    <row r="20" spans="2:9" x14ac:dyDescent="0.35">
      <c r="B20" s="39"/>
      <c r="C20" s="39" t="s">
        <v>91</v>
      </c>
      <c r="D20" s="40" t="s">
        <v>103</v>
      </c>
      <c r="E20" s="38">
        <f>EXTRA1!$G$28</f>
        <v>0</v>
      </c>
      <c r="F20" s="38">
        <f>EXTRA1!$G$39</f>
        <v>0</v>
      </c>
      <c r="G20" s="38">
        <f>EXTRA1!$G$47</f>
        <v>0</v>
      </c>
      <c r="H20" s="38">
        <f>EXTRA1!$G$56</f>
        <v>0</v>
      </c>
      <c r="I20" s="38">
        <f t="shared" si="1"/>
        <v>0</v>
      </c>
    </row>
    <row r="21" spans="2:9" x14ac:dyDescent="0.35">
      <c r="B21" s="39"/>
      <c r="C21" s="39" t="s">
        <v>92</v>
      </c>
      <c r="D21" s="40" t="s">
        <v>104</v>
      </c>
      <c r="E21" s="38">
        <f>EXTRA2!$G$28</f>
        <v>0</v>
      </c>
      <c r="F21" s="38">
        <f>EXTRA2!$G$39</f>
        <v>0</v>
      </c>
      <c r="G21" s="38">
        <f>EXTRA2!$G$47</f>
        <v>0</v>
      </c>
      <c r="H21" s="38">
        <f>EXTRA2!$G$56</f>
        <v>0</v>
      </c>
      <c r="I21" s="38">
        <f t="shared" si="1"/>
        <v>0</v>
      </c>
    </row>
    <row r="22" spans="2:9" x14ac:dyDescent="0.35">
      <c r="B22" s="39"/>
      <c r="C22" s="39" t="s">
        <v>93</v>
      </c>
      <c r="D22" s="40" t="s">
        <v>105</v>
      </c>
      <c r="E22" s="38">
        <f>EXTRA3!$G$28</f>
        <v>0</v>
      </c>
      <c r="F22" s="38">
        <f>EXTRA3!$G$39</f>
        <v>0</v>
      </c>
      <c r="G22" s="38">
        <f>EXTRA3!$G$47</f>
        <v>0</v>
      </c>
      <c r="H22" s="38">
        <f>EXTRA3!$G$56</f>
        <v>0</v>
      </c>
      <c r="I22" s="38">
        <f t="shared" si="1"/>
        <v>0</v>
      </c>
    </row>
    <row r="23" spans="2:9" x14ac:dyDescent="0.35">
      <c r="B23" s="39"/>
      <c r="C23" s="39" t="s">
        <v>94</v>
      </c>
      <c r="D23" s="40" t="s">
        <v>106</v>
      </c>
      <c r="E23" s="38">
        <f>EXTRA4!$G$28</f>
        <v>0</v>
      </c>
      <c r="F23" s="38">
        <f>EXTRA4!$G$39</f>
        <v>0</v>
      </c>
      <c r="G23" s="38">
        <f>EXTRA4!$G$47</f>
        <v>0</v>
      </c>
      <c r="H23" s="38">
        <f>EXTRA4!$G$56</f>
        <v>0</v>
      </c>
      <c r="I23" s="38">
        <f t="shared" si="1"/>
        <v>0</v>
      </c>
    </row>
    <row r="24" spans="2:9" ht="15" thickBot="1" x14ac:dyDescent="0.4"/>
    <row r="25" spans="2:9" ht="17" thickBot="1" x14ac:dyDescent="0.4">
      <c r="B25" s="48" t="s">
        <v>108</v>
      </c>
      <c r="C25" s="49"/>
      <c r="D25" s="49"/>
      <c r="E25" s="49"/>
      <c r="F25" s="49"/>
      <c r="G25" s="49"/>
      <c r="H25" s="49"/>
      <c r="I25" s="42">
        <f>IFERROR(AVERAGEIF(I4:I23,"&gt;0"),0)</f>
        <v>0</v>
      </c>
    </row>
  </sheetData>
  <sheetProtection algorithmName="SHA-512" hashValue="Mx/twi4a/WDnqJ8D8SwzcwYkQqFNAvyQtWjsL7tZEVF52L/ZvsMXY0402fK7WVn87DkVeS2BQRhPXTmYRm1u9g==" saltValue="0WFzjJPoA+U9SYJqq1Gsqg==" spinCount="100000" sheet="1" objects="1" scenarios="1"/>
  <mergeCells count="2">
    <mergeCell ref="E2:I2"/>
    <mergeCell ref="B25:H25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65955-1139-458F-AA1A-08BC14836AC3}">
  <sheetPr codeName="Hoja2"/>
  <dimension ref="B1:O67"/>
  <sheetViews>
    <sheetView showGridLines="0" zoomScaleNormal="100" workbookViewId="0"/>
  </sheetViews>
  <sheetFormatPr baseColWidth="10" defaultColWidth="11.453125" defaultRowHeight="20.25" customHeight="1" x14ac:dyDescent="0.45"/>
  <cols>
    <col min="1" max="1" width="11.453125" style="1"/>
    <col min="2" max="2" width="36.54296875" style="9" customWidth="1"/>
    <col min="3" max="3" width="19" style="1" customWidth="1"/>
    <col min="4" max="4" width="19.1796875" style="1" customWidth="1"/>
    <col min="5" max="5" width="13.81640625" style="5" bestFit="1" customWidth="1"/>
    <col min="6" max="6" width="33.54296875" style="1" customWidth="1"/>
    <col min="7" max="7" width="17.81640625" style="18" customWidth="1"/>
    <col min="8" max="9" width="17.81640625" style="5" customWidth="1"/>
    <col min="10" max="10" width="17.453125" style="1" bestFit="1" customWidth="1"/>
    <col min="11" max="11" width="17.54296875" style="1" customWidth="1"/>
    <col min="12" max="12" width="28.54296875" style="1" customWidth="1"/>
    <col min="13" max="15" width="28.54296875" style="23" customWidth="1"/>
    <col min="16" max="16384" width="11.453125" style="1"/>
  </cols>
  <sheetData>
    <row r="1" spans="2:15" ht="20.25" customHeight="1" x14ac:dyDescent="0.45">
      <c r="B1" s="11"/>
    </row>
    <row r="2" spans="2:15" ht="20.25" customHeight="1" x14ac:dyDescent="0.45">
      <c r="B2" s="11"/>
      <c r="C2" s="7"/>
      <c r="D2" s="7"/>
    </row>
    <row r="3" spans="2:15" ht="20.25" customHeight="1" x14ac:dyDescent="0.45">
      <c r="B3" s="12" t="s">
        <v>28</v>
      </c>
      <c r="C3" s="2" t="s">
        <v>43</v>
      </c>
      <c r="E3" s="15" t="s">
        <v>59</v>
      </c>
      <c r="F3" s="12" t="s">
        <v>28</v>
      </c>
      <c r="G3" s="15" t="s">
        <v>23</v>
      </c>
      <c r="H3" s="15" t="s">
        <v>2</v>
      </c>
      <c r="I3" s="15" t="s">
        <v>44</v>
      </c>
      <c r="K3" s="54" t="str">
        <f>B8</f>
        <v>Relevancia</v>
      </c>
      <c r="L3" s="54" t="str">
        <f>B13</f>
        <v>Coincidencia</v>
      </c>
      <c r="M3" s="53" t="str">
        <f>B4</f>
        <v>Mayor que 72 meses</v>
      </c>
      <c r="N3" s="58" t="str">
        <f>B5</f>
        <v>Menor que 72 meses y mayor que 36</v>
      </c>
      <c r="O3" s="53" t="str">
        <f>B6</f>
        <v>Menor 36 meses</v>
      </c>
    </row>
    <row r="4" spans="2:15" ht="20.25" customHeight="1" x14ac:dyDescent="0.45">
      <c r="B4" s="13" t="s">
        <v>115</v>
      </c>
      <c r="C4" s="6" t="s">
        <v>45</v>
      </c>
      <c r="E4" s="6" t="str">
        <f t="shared" ref="E4:E30" si="0">CONCATENATE(VLOOKUP(F4,$B$4:$C$6,2,FALSE),VLOOKUP(G4,$B$9:$C$11,2,FALSE),VLOOKUP(H4,$B$14:$C$16,2,FALSE))</f>
        <v>AAA</v>
      </c>
      <c r="F4" s="8" t="str">
        <f>$B$4</f>
        <v>Mayor que 72 meses</v>
      </c>
      <c r="G4" s="19" t="str">
        <f>$B$9</f>
        <v>Crítica</v>
      </c>
      <c r="H4" s="6" t="str">
        <f>$B$14</f>
        <v>Mayor</v>
      </c>
      <c r="I4" s="6">
        <f>C28</f>
        <v>6</v>
      </c>
      <c r="K4" s="54"/>
      <c r="L4" s="54"/>
      <c r="M4" s="53"/>
      <c r="N4" s="53"/>
      <c r="O4" s="53"/>
    </row>
    <row r="5" spans="2:15" ht="20.25" customHeight="1" x14ac:dyDescent="0.45">
      <c r="B5" s="13" t="s">
        <v>116</v>
      </c>
      <c r="C5" s="6" t="s">
        <v>46</v>
      </c>
      <c r="E5" s="6" t="str">
        <f t="shared" si="0"/>
        <v>AAB</v>
      </c>
      <c r="F5" s="8" t="str">
        <f t="shared" ref="F5:F12" si="1">$B$4</f>
        <v>Mayor que 72 meses</v>
      </c>
      <c r="G5" s="19" t="str">
        <f t="shared" ref="G5:G6" si="2">$B$9</f>
        <v>Crítica</v>
      </c>
      <c r="H5" s="6" t="str">
        <f>$B$15</f>
        <v>Menor</v>
      </c>
      <c r="I5" s="6">
        <f>C29</f>
        <v>4.5</v>
      </c>
      <c r="K5" s="55" t="str">
        <f>$B$9</f>
        <v>Crítica</v>
      </c>
      <c r="L5" s="25" t="str">
        <f>$B$14</f>
        <v>Mayor</v>
      </c>
      <c r="M5" s="26">
        <f>I4</f>
        <v>6</v>
      </c>
      <c r="N5" s="26">
        <f>I13</f>
        <v>4.5</v>
      </c>
      <c r="O5" s="26">
        <f>I22</f>
        <v>3.38</v>
      </c>
    </row>
    <row r="6" spans="2:15" ht="20.25" customHeight="1" x14ac:dyDescent="0.45">
      <c r="B6" s="13" t="s">
        <v>117</v>
      </c>
      <c r="C6" s="6" t="s">
        <v>47</v>
      </c>
      <c r="E6" s="6" t="str">
        <f t="shared" si="0"/>
        <v>AAC</v>
      </c>
      <c r="F6" s="8" t="str">
        <f t="shared" si="1"/>
        <v>Mayor que 72 meses</v>
      </c>
      <c r="G6" s="19" t="str">
        <f t="shared" si="2"/>
        <v>Crítica</v>
      </c>
      <c r="H6" s="6" t="str">
        <f>$B$16</f>
        <v>Sin coincidencia</v>
      </c>
      <c r="I6" s="6">
        <f>C30</f>
        <v>3.38</v>
      </c>
      <c r="K6" s="56"/>
      <c r="L6" s="25" t="str">
        <f>$B$15</f>
        <v>Menor</v>
      </c>
      <c r="M6" s="26">
        <f t="shared" ref="M6:M13" si="3">I5</f>
        <v>4.5</v>
      </c>
      <c r="N6" s="26">
        <f t="shared" ref="N6:N13" si="4">I14</f>
        <v>3.38</v>
      </c>
      <c r="O6" s="26">
        <f t="shared" ref="O6:O13" si="5">I23</f>
        <v>2.54</v>
      </c>
    </row>
    <row r="7" spans="2:15" ht="20.25" customHeight="1" x14ac:dyDescent="0.45">
      <c r="B7" s="11"/>
      <c r="C7" s="5"/>
      <c r="E7" s="6" t="str">
        <f t="shared" si="0"/>
        <v>ABA</v>
      </c>
      <c r="F7" s="8" t="str">
        <f t="shared" si="1"/>
        <v>Mayor que 72 meses</v>
      </c>
      <c r="G7" s="20" t="str">
        <f t="shared" ref="G7:G9" si="6">$B$10</f>
        <v>Importante</v>
      </c>
      <c r="H7" s="6" t="str">
        <f>$B$14</f>
        <v>Mayor</v>
      </c>
      <c r="I7" s="6">
        <f>C29</f>
        <v>4.5</v>
      </c>
      <c r="K7" s="57"/>
      <c r="L7" s="25" t="str">
        <f>$B$16</f>
        <v>Sin coincidencia</v>
      </c>
      <c r="M7" s="26">
        <f t="shared" si="3"/>
        <v>3.38</v>
      </c>
      <c r="N7" s="26">
        <f t="shared" si="4"/>
        <v>2.54</v>
      </c>
      <c r="O7" s="26">
        <f t="shared" si="5"/>
        <v>1.91</v>
      </c>
    </row>
    <row r="8" spans="2:15" ht="20.25" customHeight="1" x14ac:dyDescent="0.45">
      <c r="B8" s="12" t="s">
        <v>1</v>
      </c>
      <c r="C8" s="2" t="s">
        <v>43</v>
      </c>
      <c r="D8" s="7"/>
      <c r="E8" s="6" t="str">
        <f t="shared" si="0"/>
        <v>ABB</v>
      </c>
      <c r="F8" s="8" t="str">
        <f t="shared" si="1"/>
        <v>Mayor que 72 meses</v>
      </c>
      <c r="G8" s="20" t="str">
        <f t="shared" si="6"/>
        <v>Importante</v>
      </c>
      <c r="H8" s="6" t="str">
        <f>$B$15</f>
        <v>Menor</v>
      </c>
      <c r="I8" s="6">
        <f>C30</f>
        <v>3.38</v>
      </c>
      <c r="K8" s="55" t="str">
        <f>$B$10</f>
        <v>Importante</v>
      </c>
      <c r="L8" s="25" t="str">
        <f>$B$14</f>
        <v>Mayor</v>
      </c>
      <c r="M8" s="26">
        <f t="shared" si="3"/>
        <v>4.5</v>
      </c>
      <c r="N8" s="26">
        <f t="shared" si="4"/>
        <v>3.38</v>
      </c>
      <c r="O8" s="26">
        <f t="shared" si="5"/>
        <v>2.54</v>
      </c>
    </row>
    <row r="9" spans="2:15" ht="20.25" customHeight="1" x14ac:dyDescent="0.45">
      <c r="B9" s="14" t="s">
        <v>24</v>
      </c>
      <c r="C9" s="6" t="s">
        <v>45</v>
      </c>
      <c r="E9" s="6" t="str">
        <f t="shared" si="0"/>
        <v>ABC</v>
      </c>
      <c r="F9" s="8" t="str">
        <f t="shared" si="1"/>
        <v>Mayor que 72 meses</v>
      </c>
      <c r="G9" s="20" t="str">
        <f t="shared" si="6"/>
        <v>Importante</v>
      </c>
      <c r="H9" s="6" t="str">
        <f>$B$16</f>
        <v>Sin coincidencia</v>
      </c>
      <c r="I9" s="6">
        <f>C31</f>
        <v>2.54</v>
      </c>
      <c r="K9" s="56"/>
      <c r="L9" s="25" t="str">
        <f>$B$15</f>
        <v>Menor</v>
      </c>
      <c r="M9" s="26">
        <f t="shared" si="3"/>
        <v>3.38</v>
      </c>
      <c r="N9" s="26">
        <f t="shared" si="4"/>
        <v>2.54</v>
      </c>
      <c r="O9" s="26">
        <f t="shared" si="5"/>
        <v>1.91</v>
      </c>
    </row>
    <row r="10" spans="2:15" ht="20.25" customHeight="1" x14ac:dyDescent="0.45">
      <c r="B10" s="14" t="s">
        <v>8</v>
      </c>
      <c r="C10" s="6" t="s">
        <v>46</v>
      </c>
      <c r="E10" s="6" t="str">
        <f t="shared" si="0"/>
        <v>ACA</v>
      </c>
      <c r="F10" s="8" t="str">
        <f t="shared" si="1"/>
        <v>Mayor que 72 meses</v>
      </c>
      <c r="G10" s="19" t="str">
        <f t="shared" ref="G10:G12" si="7">$B$11</f>
        <v>Baja</v>
      </c>
      <c r="H10" s="6" t="str">
        <f>$B$14</f>
        <v>Mayor</v>
      </c>
      <c r="I10" s="6">
        <f>$C$33</f>
        <v>1.43</v>
      </c>
      <c r="K10" s="57"/>
      <c r="L10" s="25" t="str">
        <f>$B$16</f>
        <v>Sin coincidencia</v>
      </c>
      <c r="M10" s="26">
        <f t="shared" si="3"/>
        <v>2.54</v>
      </c>
      <c r="N10" s="26">
        <f t="shared" si="4"/>
        <v>1.91</v>
      </c>
      <c r="O10" s="26">
        <f t="shared" si="5"/>
        <v>1.43</v>
      </c>
    </row>
    <row r="11" spans="2:15" ht="20.25" customHeight="1" x14ac:dyDescent="0.45">
      <c r="B11" s="14" t="s">
        <v>25</v>
      </c>
      <c r="C11" s="6" t="s">
        <v>47</v>
      </c>
      <c r="E11" s="6" t="str">
        <f t="shared" si="0"/>
        <v>ACB</v>
      </c>
      <c r="F11" s="8" t="str">
        <f t="shared" si="1"/>
        <v>Mayor que 72 meses</v>
      </c>
      <c r="G11" s="19" t="str">
        <f t="shared" si="7"/>
        <v>Baja</v>
      </c>
      <c r="H11" s="6" t="str">
        <f>$B$15</f>
        <v>Menor</v>
      </c>
      <c r="I11" s="6">
        <f t="shared" ref="I11:I12" si="8">$C$33</f>
        <v>1.43</v>
      </c>
      <c r="K11" s="55" t="str">
        <f>$B$11</f>
        <v>Baja</v>
      </c>
      <c r="L11" s="25" t="str">
        <f>$B$14</f>
        <v>Mayor</v>
      </c>
      <c r="M11" s="26">
        <f t="shared" si="3"/>
        <v>1.43</v>
      </c>
      <c r="N11" s="26">
        <f t="shared" si="4"/>
        <v>1.43</v>
      </c>
      <c r="O11" s="26">
        <f t="shared" si="5"/>
        <v>1.43</v>
      </c>
    </row>
    <row r="12" spans="2:15" ht="20.25" customHeight="1" x14ac:dyDescent="0.45">
      <c r="B12" s="11"/>
      <c r="C12" s="5"/>
      <c r="E12" s="6" t="str">
        <f t="shared" si="0"/>
        <v>ACC</v>
      </c>
      <c r="F12" s="8" t="str">
        <f t="shared" si="1"/>
        <v>Mayor que 72 meses</v>
      </c>
      <c r="G12" s="19" t="str">
        <f t="shared" si="7"/>
        <v>Baja</v>
      </c>
      <c r="H12" s="6" t="str">
        <f>$B$16</f>
        <v>Sin coincidencia</v>
      </c>
      <c r="I12" s="6">
        <f t="shared" si="8"/>
        <v>1.43</v>
      </c>
      <c r="K12" s="56"/>
      <c r="L12" s="25" t="str">
        <f>$B$15</f>
        <v>Menor</v>
      </c>
      <c r="M12" s="26">
        <f t="shared" si="3"/>
        <v>1.43</v>
      </c>
      <c r="N12" s="26">
        <f t="shared" si="4"/>
        <v>1.43</v>
      </c>
      <c r="O12" s="26">
        <f t="shared" si="5"/>
        <v>1.43</v>
      </c>
    </row>
    <row r="13" spans="2:15" ht="20.25" customHeight="1" x14ac:dyDescent="0.45">
      <c r="B13" s="12" t="s">
        <v>2</v>
      </c>
      <c r="C13" s="2" t="s">
        <v>43</v>
      </c>
      <c r="E13" s="6" t="str">
        <f t="shared" si="0"/>
        <v>BAA</v>
      </c>
      <c r="F13" s="3" t="str">
        <f>$B$5</f>
        <v>Menor que 72 meses y mayor que 36</v>
      </c>
      <c r="G13" s="19" t="str">
        <f>$B$9</f>
        <v>Crítica</v>
      </c>
      <c r="H13" s="6" t="str">
        <f>$B$14</f>
        <v>Mayor</v>
      </c>
      <c r="I13" s="6">
        <f>C29</f>
        <v>4.5</v>
      </c>
      <c r="K13" s="57"/>
      <c r="L13" s="25" t="str">
        <f>$B$16</f>
        <v>Sin coincidencia</v>
      </c>
      <c r="M13" s="26">
        <f t="shared" si="3"/>
        <v>1.43</v>
      </c>
      <c r="N13" s="26">
        <f t="shared" si="4"/>
        <v>1.43</v>
      </c>
      <c r="O13" s="26">
        <f t="shared" si="5"/>
        <v>1.43</v>
      </c>
    </row>
    <row r="14" spans="2:15" ht="20.25" customHeight="1" x14ac:dyDescent="0.45">
      <c r="B14" s="14" t="s">
        <v>4</v>
      </c>
      <c r="C14" s="6" t="s">
        <v>45</v>
      </c>
      <c r="E14" s="6" t="str">
        <f t="shared" si="0"/>
        <v>BAB</v>
      </c>
      <c r="F14" s="3" t="str">
        <f t="shared" ref="F14:F21" si="9">$B$5</f>
        <v>Menor que 72 meses y mayor que 36</v>
      </c>
      <c r="G14" s="19" t="str">
        <f t="shared" ref="G14:G15" si="10">$B$9</f>
        <v>Crítica</v>
      </c>
      <c r="H14" s="6" t="str">
        <f>$B$15</f>
        <v>Menor</v>
      </c>
      <c r="I14" s="6">
        <f t="shared" ref="I14:I15" si="11">C30</f>
        <v>3.38</v>
      </c>
      <c r="K14" s="16"/>
      <c r="L14" s="16"/>
      <c r="M14" s="24"/>
      <c r="N14" s="24"/>
      <c r="O14" s="24"/>
    </row>
    <row r="15" spans="2:15" ht="20.25" customHeight="1" x14ac:dyDescent="0.45">
      <c r="B15" s="14" t="s">
        <v>6</v>
      </c>
      <c r="C15" s="6" t="s">
        <v>46</v>
      </c>
      <c r="E15" s="6" t="str">
        <f t="shared" si="0"/>
        <v>BAC</v>
      </c>
      <c r="F15" s="3" t="str">
        <f t="shared" si="9"/>
        <v>Menor que 72 meses y mayor que 36</v>
      </c>
      <c r="G15" s="19" t="str">
        <f t="shared" si="10"/>
        <v>Crítica</v>
      </c>
      <c r="H15" s="6" t="str">
        <f>$B$16</f>
        <v>Sin coincidencia</v>
      </c>
      <c r="I15" s="6">
        <f t="shared" si="11"/>
        <v>2.54</v>
      </c>
      <c r="K15" s="16"/>
      <c r="L15" s="16"/>
      <c r="M15" s="24"/>
      <c r="N15" s="24"/>
      <c r="O15" s="24"/>
    </row>
    <row r="16" spans="2:15" ht="20.25" customHeight="1" x14ac:dyDescent="0.45">
      <c r="B16" s="14" t="s">
        <v>11</v>
      </c>
      <c r="C16" s="6" t="s">
        <v>47</v>
      </c>
      <c r="E16" s="6" t="str">
        <f t="shared" si="0"/>
        <v>BBA</v>
      </c>
      <c r="F16" s="3" t="str">
        <f t="shared" si="9"/>
        <v>Menor que 72 meses y mayor que 36</v>
      </c>
      <c r="G16" s="20" t="str">
        <f t="shared" ref="G16:G18" si="12">$B$10</f>
        <v>Importante</v>
      </c>
      <c r="H16" s="6" t="str">
        <f>$B$14</f>
        <v>Mayor</v>
      </c>
      <c r="I16" s="6">
        <f>C30</f>
        <v>3.38</v>
      </c>
      <c r="K16" s="16"/>
      <c r="L16" s="16"/>
      <c r="M16" s="24"/>
      <c r="N16" s="24"/>
      <c r="O16" s="24"/>
    </row>
    <row r="17" spans="2:15" ht="20.25" customHeight="1" x14ac:dyDescent="0.45">
      <c r="B17" s="11"/>
      <c r="C17" s="5"/>
      <c r="E17" s="6" t="str">
        <f t="shared" si="0"/>
        <v>BBB</v>
      </c>
      <c r="F17" s="3" t="str">
        <f t="shared" si="9"/>
        <v>Menor que 72 meses y mayor que 36</v>
      </c>
      <c r="G17" s="20" t="str">
        <f t="shared" si="12"/>
        <v>Importante</v>
      </c>
      <c r="H17" s="6" t="str">
        <f>$B$15</f>
        <v>Menor</v>
      </c>
      <c r="I17" s="6">
        <f t="shared" ref="I17:I18" si="13">C31</f>
        <v>2.54</v>
      </c>
      <c r="K17" s="16"/>
      <c r="L17" s="16"/>
      <c r="M17" s="24"/>
      <c r="N17" s="24"/>
      <c r="O17" s="24"/>
    </row>
    <row r="18" spans="2:15" ht="20.25" customHeight="1" x14ac:dyDescent="0.45">
      <c r="B18" s="12" t="s">
        <v>9</v>
      </c>
      <c r="C18" s="2" t="s">
        <v>43</v>
      </c>
      <c r="E18" s="6" t="str">
        <f t="shared" si="0"/>
        <v>BBC</v>
      </c>
      <c r="F18" s="3" t="str">
        <f t="shared" si="9"/>
        <v>Menor que 72 meses y mayor que 36</v>
      </c>
      <c r="G18" s="20" t="str">
        <f t="shared" si="12"/>
        <v>Importante</v>
      </c>
      <c r="H18" s="6" t="str">
        <f>$B$16</f>
        <v>Sin coincidencia</v>
      </c>
      <c r="I18" s="6">
        <f t="shared" si="13"/>
        <v>1.91</v>
      </c>
      <c r="K18" s="16"/>
      <c r="L18" s="16"/>
      <c r="M18" s="24"/>
      <c r="N18" s="24"/>
      <c r="O18" s="24"/>
    </row>
    <row r="19" spans="2:15" ht="20.25" customHeight="1" x14ac:dyDescent="0.45">
      <c r="B19" s="13" t="s">
        <v>39</v>
      </c>
      <c r="C19" s="6" t="s">
        <v>45</v>
      </c>
      <c r="E19" s="6" t="str">
        <f t="shared" si="0"/>
        <v>BCA</v>
      </c>
      <c r="F19" s="3" t="str">
        <f t="shared" si="9"/>
        <v>Menor que 72 meses y mayor que 36</v>
      </c>
      <c r="G19" s="19" t="str">
        <f t="shared" ref="G19:G21" si="14">$B$11</f>
        <v>Baja</v>
      </c>
      <c r="H19" s="6" t="str">
        <f>$B$14</f>
        <v>Mayor</v>
      </c>
      <c r="I19" s="6">
        <f t="shared" ref="I19:I21" si="15">$C$33</f>
        <v>1.43</v>
      </c>
    </row>
    <row r="20" spans="2:15" ht="20.25" customHeight="1" x14ac:dyDescent="0.45">
      <c r="B20" s="13" t="s">
        <v>40</v>
      </c>
      <c r="C20" s="6" t="s">
        <v>46</v>
      </c>
      <c r="E20" s="6" t="str">
        <f t="shared" si="0"/>
        <v>BCB</v>
      </c>
      <c r="F20" s="3" t="str">
        <f t="shared" si="9"/>
        <v>Menor que 72 meses y mayor que 36</v>
      </c>
      <c r="G20" s="19" t="str">
        <f t="shared" si="14"/>
        <v>Baja</v>
      </c>
      <c r="H20" s="6" t="str">
        <f>$B$15</f>
        <v>Menor</v>
      </c>
      <c r="I20" s="6">
        <f t="shared" si="15"/>
        <v>1.43</v>
      </c>
    </row>
    <row r="21" spans="2:15" ht="20.25" customHeight="1" x14ac:dyDescent="0.45">
      <c r="B21" s="13" t="s">
        <v>41</v>
      </c>
      <c r="C21" s="6" t="s">
        <v>47</v>
      </c>
      <c r="D21" s="7"/>
      <c r="E21" s="6" t="str">
        <f t="shared" si="0"/>
        <v>BCC</v>
      </c>
      <c r="F21" s="3" t="str">
        <f t="shared" si="9"/>
        <v>Menor que 72 meses y mayor que 36</v>
      </c>
      <c r="G21" s="19" t="str">
        <f t="shared" si="14"/>
        <v>Baja</v>
      </c>
      <c r="H21" s="6" t="str">
        <f>$B$16</f>
        <v>Sin coincidencia</v>
      </c>
      <c r="I21" s="6">
        <f t="shared" si="15"/>
        <v>1.43</v>
      </c>
    </row>
    <row r="22" spans="2:15" ht="20.25" customHeight="1" x14ac:dyDescent="0.45">
      <c r="D22" s="7"/>
      <c r="E22" s="6" t="str">
        <f t="shared" si="0"/>
        <v>CAA</v>
      </c>
      <c r="F22" s="3" t="str">
        <f>$B$6</f>
        <v>Menor 36 meses</v>
      </c>
      <c r="G22" s="19" t="str">
        <f>$B$9</f>
        <v>Crítica</v>
      </c>
      <c r="H22" s="6" t="str">
        <f>$B$14</f>
        <v>Mayor</v>
      </c>
      <c r="I22" s="6">
        <f>C30</f>
        <v>3.38</v>
      </c>
    </row>
    <row r="23" spans="2:15" ht="20.25" customHeight="1" x14ac:dyDescent="0.45">
      <c r="E23" s="6" t="str">
        <f t="shared" si="0"/>
        <v>CAB</v>
      </c>
      <c r="F23" s="3" t="str">
        <f t="shared" ref="F23:F30" si="16">$B$6</f>
        <v>Menor 36 meses</v>
      </c>
      <c r="G23" s="19" t="str">
        <f t="shared" ref="G23:G24" si="17">$B$9</f>
        <v>Crítica</v>
      </c>
      <c r="H23" s="6" t="str">
        <f>$B$15</f>
        <v>Menor</v>
      </c>
      <c r="I23" s="6">
        <f t="shared" ref="I23:I24" si="18">C31</f>
        <v>2.54</v>
      </c>
    </row>
    <row r="24" spans="2:15" ht="20.25" customHeight="1" x14ac:dyDescent="0.45">
      <c r="B24" s="12" t="s">
        <v>42</v>
      </c>
      <c r="C24" s="17">
        <v>0.75</v>
      </c>
      <c r="E24" s="6" t="str">
        <f t="shared" si="0"/>
        <v>CAC</v>
      </c>
      <c r="F24" s="3" t="str">
        <f t="shared" si="16"/>
        <v>Menor 36 meses</v>
      </c>
      <c r="G24" s="19" t="str">
        <f t="shared" si="17"/>
        <v>Crítica</v>
      </c>
      <c r="H24" s="6" t="str">
        <f>$B$16</f>
        <v>Sin coincidencia</v>
      </c>
      <c r="I24" s="6">
        <f t="shared" si="18"/>
        <v>1.91</v>
      </c>
    </row>
    <row r="25" spans="2:15" ht="20.25" customHeight="1" x14ac:dyDescent="0.45">
      <c r="B25" s="12" t="s">
        <v>44</v>
      </c>
      <c r="C25" s="6">
        <v>6</v>
      </c>
      <c r="E25" s="6" t="str">
        <f t="shared" si="0"/>
        <v>CBA</v>
      </c>
      <c r="F25" s="3" t="str">
        <f t="shared" si="16"/>
        <v>Menor 36 meses</v>
      </c>
      <c r="G25" s="20" t="str">
        <f t="shared" ref="G25:G27" si="19">$B$10</f>
        <v>Importante</v>
      </c>
      <c r="H25" s="6" t="str">
        <f>$B$14</f>
        <v>Mayor</v>
      </c>
      <c r="I25" s="6">
        <f>C31</f>
        <v>2.54</v>
      </c>
    </row>
    <row r="26" spans="2:15" ht="20.25" customHeight="1" x14ac:dyDescent="0.45">
      <c r="C26" s="5"/>
      <c r="E26" s="6" t="str">
        <f t="shared" si="0"/>
        <v>CBB</v>
      </c>
      <c r="F26" s="3" t="str">
        <f t="shared" si="16"/>
        <v>Menor 36 meses</v>
      </c>
      <c r="G26" s="20" t="str">
        <f t="shared" si="19"/>
        <v>Importante</v>
      </c>
      <c r="H26" s="6" t="str">
        <f>$B$15</f>
        <v>Menor</v>
      </c>
      <c r="I26" s="6">
        <f t="shared" ref="I26:I27" si="20">C32</f>
        <v>1.91</v>
      </c>
    </row>
    <row r="27" spans="2:15" ht="20.25" customHeight="1" x14ac:dyDescent="0.45">
      <c r="B27" s="51" t="s">
        <v>60</v>
      </c>
      <c r="C27" s="52"/>
      <c r="E27" s="6" t="str">
        <f t="shared" si="0"/>
        <v>CBC</v>
      </c>
      <c r="F27" s="3" t="str">
        <f t="shared" si="16"/>
        <v>Menor 36 meses</v>
      </c>
      <c r="G27" s="20" t="str">
        <f t="shared" si="19"/>
        <v>Importante</v>
      </c>
      <c r="H27" s="6" t="str">
        <f>$B$16</f>
        <v>Sin coincidencia</v>
      </c>
      <c r="I27" s="6">
        <f t="shared" si="20"/>
        <v>1.43</v>
      </c>
    </row>
    <row r="28" spans="2:15" ht="20.25" customHeight="1" x14ac:dyDescent="0.45">
      <c r="B28" s="10" t="s">
        <v>48</v>
      </c>
      <c r="C28" s="6">
        <f>ROUND(C25,2)</f>
        <v>6</v>
      </c>
      <c r="E28" s="6" t="str">
        <f t="shared" si="0"/>
        <v>CCA</v>
      </c>
      <c r="F28" s="3" t="str">
        <f t="shared" si="16"/>
        <v>Menor 36 meses</v>
      </c>
      <c r="G28" s="19" t="str">
        <f t="shared" ref="G28:G30" si="21">$B$11</f>
        <v>Baja</v>
      </c>
      <c r="H28" s="6" t="str">
        <f>$B$14</f>
        <v>Mayor</v>
      </c>
      <c r="I28" s="6">
        <f t="shared" ref="I28:I30" si="22">$C$33</f>
        <v>1.43</v>
      </c>
    </row>
    <row r="29" spans="2:15" ht="20.25" customHeight="1" x14ac:dyDescent="0.45">
      <c r="B29" s="10" t="s">
        <v>49</v>
      </c>
      <c r="C29" s="6">
        <f>ROUND(C25*FRACCION,2)</f>
        <v>4.5</v>
      </c>
      <c r="E29" s="6" t="str">
        <f t="shared" si="0"/>
        <v>CCB</v>
      </c>
      <c r="F29" s="3" t="str">
        <f t="shared" si="16"/>
        <v>Menor 36 meses</v>
      </c>
      <c r="G29" s="19" t="str">
        <f t="shared" si="21"/>
        <v>Baja</v>
      </c>
      <c r="H29" s="6" t="str">
        <f>$B$15</f>
        <v>Menor</v>
      </c>
      <c r="I29" s="6">
        <f t="shared" si="22"/>
        <v>1.43</v>
      </c>
    </row>
    <row r="30" spans="2:15" ht="20.25" customHeight="1" x14ac:dyDescent="0.45">
      <c r="B30" s="10" t="s">
        <v>50</v>
      </c>
      <c r="C30" s="6">
        <f t="shared" ref="C30:C38" si="23">ROUND(C29*FRACCION,2)</f>
        <v>3.38</v>
      </c>
      <c r="E30" s="6" t="str">
        <f t="shared" si="0"/>
        <v>CCC</v>
      </c>
      <c r="F30" s="3" t="str">
        <f t="shared" si="16"/>
        <v>Menor 36 meses</v>
      </c>
      <c r="G30" s="19" t="str">
        <f t="shared" si="21"/>
        <v>Baja</v>
      </c>
      <c r="H30" s="6" t="str">
        <f>$B$16</f>
        <v>Sin coincidencia</v>
      </c>
      <c r="I30" s="6">
        <f t="shared" si="22"/>
        <v>1.43</v>
      </c>
    </row>
    <row r="31" spans="2:15" ht="20.25" customHeight="1" x14ac:dyDescent="0.45">
      <c r="B31" s="10" t="s">
        <v>51</v>
      </c>
      <c r="C31" s="6">
        <f t="shared" si="23"/>
        <v>2.54</v>
      </c>
    </row>
    <row r="32" spans="2:15" ht="20.25" customHeight="1" x14ac:dyDescent="0.45">
      <c r="B32" s="10" t="s">
        <v>52</v>
      </c>
      <c r="C32" s="6">
        <f t="shared" si="23"/>
        <v>1.91</v>
      </c>
    </row>
    <row r="33" spans="2:4" ht="20.25" customHeight="1" x14ac:dyDescent="0.45">
      <c r="B33" s="10" t="s">
        <v>53</v>
      </c>
      <c r="C33" s="6">
        <f t="shared" si="23"/>
        <v>1.43</v>
      </c>
    </row>
    <row r="34" spans="2:4" ht="20.25" customHeight="1" x14ac:dyDescent="0.45">
      <c r="B34" s="10" t="s">
        <v>54</v>
      </c>
      <c r="C34" s="6">
        <f t="shared" si="23"/>
        <v>1.07</v>
      </c>
    </row>
    <row r="35" spans="2:4" ht="20.25" customHeight="1" x14ac:dyDescent="0.45">
      <c r="B35" s="10" t="s">
        <v>55</v>
      </c>
      <c r="C35" s="6">
        <f t="shared" si="23"/>
        <v>0.8</v>
      </c>
    </row>
    <row r="36" spans="2:4" ht="20.25" customHeight="1" x14ac:dyDescent="0.45">
      <c r="B36" s="10" t="s">
        <v>56</v>
      </c>
      <c r="C36" s="6">
        <f t="shared" si="23"/>
        <v>0.6</v>
      </c>
    </row>
    <row r="37" spans="2:4" ht="20.25" customHeight="1" x14ac:dyDescent="0.45">
      <c r="B37" s="10" t="s">
        <v>57</v>
      </c>
      <c r="C37" s="6">
        <f t="shared" si="23"/>
        <v>0.45</v>
      </c>
    </row>
    <row r="38" spans="2:4" ht="20.25" customHeight="1" x14ac:dyDescent="0.45">
      <c r="B38" s="10" t="s">
        <v>58</v>
      </c>
      <c r="C38" s="6">
        <f t="shared" si="23"/>
        <v>0.34</v>
      </c>
    </row>
    <row r="40" spans="2:4" ht="20.25" customHeight="1" x14ac:dyDescent="0.45">
      <c r="B40" s="12" t="s">
        <v>61</v>
      </c>
      <c r="C40" s="2" t="s">
        <v>62</v>
      </c>
    </row>
    <row r="41" spans="2:4" ht="20.25" customHeight="1" x14ac:dyDescent="0.45">
      <c r="B41" s="14" t="s">
        <v>24</v>
      </c>
      <c r="C41" s="6">
        <v>3</v>
      </c>
    </row>
    <row r="42" spans="2:4" ht="20.25" customHeight="1" x14ac:dyDescent="0.45">
      <c r="B42" s="14" t="s">
        <v>8</v>
      </c>
      <c r="C42" s="6">
        <v>2</v>
      </c>
    </row>
    <row r="43" spans="2:4" ht="20.25" customHeight="1" x14ac:dyDescent="0.45">
      <c r="B43" s="14" t="s">
        <v>25</v>
      </c>
      <c r="C43" s="6">
        <v>0.5</v>
      </c>
    </row>
    <row r="45" spans="2:4" ht="20.25" customHeight="1" x14ac:dyDescent="0.45">
      <c r="B45" s="12" t="s">
        <v>63</v>
      </c>
      <c r="C45" s="2" t="s">
        <v>64</v>
      </c>
      <c r="D45" s="2" t="s">
        <v>62</v>
      </c>
    </row>
    <row r="46" spans="2:4" ht="20.25" customHeight="1" x14ac:dyDescent="0.45">
      <c r="B46" s="14" t="s">
        <v>24</v>
      </c>
      <c r="C46" s="6">
        <v>50</v>
      </c>
      <c r="D46" s="6">
        <v>1</v>
      </c>
    </row>
    <row r="47" spans="2:4" ht="20.25" customHeight="1" x14ac:dyDescent="0.45">
      <c r="B47" s="14" t="s">
        <v>8</v>
      </c>
      <c r="C47" s="6">
        <v>100</v>
      </c>
      <c r="D47" s="6">
        <v>1</v>
      </c>
    </row>
    <row r="49" spans="2:3" ht="20.25" customHeight="1" x14ac:dyDescent="0.45">
      <c r="B49" s="12" t="s">
        <v>65</v>
      </c>
      <c r="C49" s="15" t="s">
        <v>67</v>
      </c>
    </row>
    <row r="50" spans="2:3" ht="20.25" customHeight="1" x14ac:dyDescent="0.45">
      <c r="B50" s="14" t="s">
        <v>39</v>
      </c>
      <c r="C50" s="21">
        <v>1</v>
      </c>
    </row>
    <row r="51" spans="2:3" ht="20.25" customHeight="1" x14ac:dyDescent="0.45">
      <c r="B51" s="14" t="s">
        <v>40</v>
      </c>
      <c r="C51" s="21">
        <v>2</v>
      </c>
    </row>
    <row r="52" spans="2:3" ht="20.25" customHeight="1" x14ac:dyDescent="0.45">
      <c r="B52" s="14" t="s">
        <v>66</v>
      </c>
      <c r="C52" s="21">
        <v>2</v>
      </c>
    </row>
    <row r="54" spans="2:3" ht="20.25" customHeight="1" x14ac:dyDescent="0.45">
      <c r="B54" s="12" t="s">
        <v>65</v>
      </c>
      <c r="C54" s="15" t="s">
        <v>96</v>
      </c>
    </row>
    <row r="55" spans="2:3" ht="20.25" customHeight="1" x14ac:dyDescent="0.45">
      <c r="B55" s="14" t="s">
        <v>68</v>
      </c>
      <c r="C55" s="22">
        <v>15</v>
      </c>
    </row>
    <row r="56" spans="2:3" ht="20.25" customHeight="1" x14ac:dyDescent="0.45">
      <c r="B56" s="14" t="s">
        <v>69</v>
      </c>
      <c r="C56" s="22">
        <v>5</v>
      </c>
    </row>
    <row r="57" spans="2:3" ht="20.25" customHeight="1" x14ac:dyDescent="0.45">
      <c r="B57" s="14" t="s">
        <v>70</v>
      </c>
      <c r="C57" s="22">
        <v>2</v>
      </c>
    </row>
    <row r="58" spans="2:3" ht="20.25" customHeight="1" x14ac:dyDescent="0.45">
      <c r="B58" s="14" t="s">
        <v>71</v>
      </c>
      <c r="C58" s="22">
        <v>2</v>
      </c>
    </row>
    <row r="60" spans="2:3" ht="20.25" customHeight="1" x14ac:dyDescent="0.45">
      <c r="B60" s="51" t="s">
        <v>102</v>
      </c>
      <c r="C60" s="52"/>
    </row>
    <row r="61" spans="2:3" ht="20.25" customHeight="1" x14ac:dyDescent="0.45">
      <c r="B61" s="50" t="s">
        <v>32</v>
      </c>
      <c r="C61" s="50"/>
    </row>
    <row r="62" spans="2:3" ht="20.25" customHeight="1" x14ac:dyDescent="0.45">
      <c r="B62" s="50" t="s">
        <v>97</v>
      </c>
      <c r="C62" s="50"/>
    </row>
    <row r="63" spans="2:3" ht="20.25" customHeight="1" x14ac:dyDescent="0.45">
      <c r="B63" s="50" t="s">
        <v>98</v>
      </c>
      <c r="C63" s="50"/>
    </row>
    <row r="64" spans="2:3" ht="20.25" customHeight="1" x14ac:dyDescent="0.45">
      <c r="B64" s="50" t="s">
        <v>99</v>
      </c>
      <c r="C64" s="50"/>
    </row>
    <row r="65" spans="2:3" ht="20.25" customHeight="1" x14ac:dyDescent="0.45">
      <c r="B65" s="50" t="s">
        <v>37</v>
      </c>
      <c r="C65" s="50"/>
    </row>
    <row r="66" spans="2:3" ht="20.25" customHeight="1" x14ac:dyDescent="0.45">
      <c r="B66" s="50" t="s">
        <v>100</v>
      </c>
      <c r="C66" s="50"/>
    </row>
    <row r="67" spans="2:3" ht="20.25" customHeight="1" x14ac:dyDescent="0.45">
      <c r="B67" s="50" t="s">
        <v>101</v>
      </c>
      <c r="C67" s="50"/>
    </row>
  </sheetData>
  <sheetProtection algorithmName="SHA-512" hashValue="ih0R32sMftDRrdgqSDn4HCyU1eNkHrNVAOkzzCINqs7640oO4MKakWdvT+jFsR18/0bw4m2xxm2PN+/veBE/7g==" saltValue="OOt2sXlXrc+sPnZuyp0irg==" spinCount="100000" sheet="1" objects="1" scenarios="1"/>
  <autoFilter ref="E3:I30" xr:uid="{E4565955-1139-458F-AA1A-08BC14836AC3}"/>
  <mergeCells count="17">
    <mergeCell ref="O3:O4"/>
    <mergeCell ref="L3:L4"/>
    <mergeCell ref="K3:K4"/>
    <mergeCell ref="K5:K7"/>
    <mergeCell ref="B27:C27"/>
    <mergeCell ref="K11:K13"/>
    <mergeCell ref="K8:K10"/>
    <mergeCell ref="M3:M4"/>
    <mergeCell ref="N3:N4"/>
    <mergeCell ref="B66:C66"/>
    <mergeCell ref="B67:C67"/>
    <mergeCell ref="B60:C60"/>
    <mergeCell ref="B61:C61"/>
    <mergeCell ref="B62:C62"/>
    <mergeCell ref="B63:C63"/>
    <mergeCell ref="B64:C64"/>
    <mergeCell ref="B65:C65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3CB27-8D85-4F61-A718-8889A2BEBE4D}">
  <sheetPr codeName="Hoja4"/>
  <dimension ref="B2:G59"/>
  <sheetViews>
    <sheetView showGridLines="0" tabSelected="1" zoomScale="145" zoomScaleNormal="145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44" t="s">
        <v>3</v>
      </c>
      <c r="C3" s="67"/>
      <c r="D3" s="67"/>
      <c r="E3" s="67"/>
      <c r="F3" s="67"/>
      <c r="G3" s="67"/>
    </row>
    <row r="4" spans="2:7" ht="14.5" x14ac:dyDescent="0.35">
      <c r="B4" s="44" t="s">
        <v>5</v>
      </c>
      <c r="C4" s="67"/>
      <c r="D4" s="67"/>
      <c r="E4" s="67"/>
      <c r="F4" s="67"/>
      <c r="G4" s="67"/>
    </row>
    <row r="5" spans="2:7" ht="14.5" x14ac:dyDescent="0.35">
      <c r="B5" s="44" t="s">
        <v>7</v>
      </c>
      <c r="C5" s="67"/>
      <c r="D5" s="67"/>
      <c r="E5" s="67"/>
      <c r="F5" s="67"/>
      <c r="G5" s="67"/>
    </row>
    <row r="6" spans="2:7" ht="14.5" x14ac:dyDescent="0.35">
      <c r="B6" s="44" t="s">
        <v>9</v>
      </c>
      <c r="C6" s="67"/>
      <c r="D6" s="67"/>
      <c r="E6" s="67"/>
      <c r="F6" s="67"/>
      <c r="G6" s="67"/>
    </row>
    <row r="7" spans="2:7" ht="14.5" x14ac:dyDescent="0.35">
      <c r="B7" s="44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114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44" t="s">
        <v>1</v>
      </c>
      <c r="E18" s="44" t="s">
        <v>2</v>
      </c>
      <c r="F18" s="44" t="s">
        <v>28</v>
      </c>
      <c r="G18" s="44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44" t="s">
        <v>1</v>
      </c>
      <c r="G31" s="44" t="s">
        <v>14</v>
      </c>
    </row>
    <row r="32" spans="2:7" x14ac:dyDescent="0.45">
      <c r="B32" s="65" t="s">
        <v>109</v>
      </c>
      <c r="C32" s="65"/>
      <c r="D32" s="65"/>
      <c r="E32" s="65"/>
      <c r="F32" s="32" t="s">
        <v>24</v>
      </c>
      <c r="G32" s="27">
        <f>IFERROR(VLOOKUP(F32,'Criterios de valor. automáticos'!$B$41:$C$43,2,FALSE),0)</f>
        <v>3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3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45" t="s">
        <v>20</v>
      </c>
      <c r="G42" s="4" t="s">
        <v>14</v>
      </c>
    </row>
    <row r="43" spans="2:7" x14ac:dyDescent="0.45">
      <c r="B43" s="67" t="s">
        <v>110</v>
      </c>
      <c r="C43" s="67"/>
      <c r="D43" s="67"/>
      <c r="E43" s="67"/>
      <c r="F43" s="32">
        <v>3</v>
      </c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4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44" t="s">
        <v>1</v>
      </c>
      <c r="F50" s="44" t="s">
        <v>72</v>
      </c>
      <c r="G50" s="44" t="s">
        <v>14</v>
      </c>
    </row>
    <row r="51" spans="2:7" x14ac:dyDescent="0.45">
      <c r="B51" s="67" t="s">
        <v>111</v>
      </c>
      <c r="C51" s="67"/>
      <c r="D51" s="67"/>
      <c r="E51" s="43" t="s">
        <v>24</v>
      </c>
      <c r="F51" s="29">
        <v>140</v>
      </c>
      <c r="G51" s="27">
        <f>ROUNDDOWN(IFERROR(F51/VLOOKUP(E51,'Criterios de valor. automáticos'!$B$46:$D$47,2,FALSE),0),0)</f>
        <v>2</v>
      </c>
    </row>
    <row r="52" spans="2:7" x14ac:dyDescent="0.45">
      <c r="B52" s="67"/>
      <c r="C52" s="67"/>
      <c r="D52" s="67"/>
      <c r="E52" s="4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4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4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4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2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5</v>
      </c>
    </row>
  </sheetData>
  <sheetProtection algorithmName="SHA-512" hashValue="dYrfUrUE30qFOJMk8sm8wMGKDWoA82eLa68RI8lkJ0oQj16tSVZXfWS1asyVB1URFEuyFoANa8eQLKPTnqpl3A==" saltValue="RQ619p4lpsN19GDJfAruFQ==" spinCount="100000" sheet="1" objects="1" scenarios="1"/>
  <mergeCells count="51">
    <mergeCell ref="B55:D55"/>
    <mergeCell ref="B56:F56"/>
    <mergeCell ref="B59:F59"/>
    <mergeCell ref="B49:G49"/>
    <mergeCell ref="B50:D50"/>
    <mergeCell ref="B51:D51"/>
    <mergeCell ref="B52:D52"/>
    <mergeCell ref="B53:D53"/>
    <mergeCell ref="B54:D54"/>
    <mergeCell ref="B42:E42"/>
    <mergeCell ref="B43:E43"/>
    <mergeCell ref="B44:E44"/>
    <mergeCell ref="B45:E45"/>
    <mergeCell ref="B46:E46"/>
    <mergeCell ref="B47:F47"/>
    <mergeCell ref="B35:E35"/>
    <mergeCell ref="B36:E36"/>
    <mergeCell ref="B37:E37"/>
    <mergeCell ref="B38:E38"/>
    <mergeCell ref="B39:F39"/>
    <mergeCell ref="B41:G41"/>
    <mergeCell ref="B28:F28"/>
    <mergeCell ref="B30:G30"/>
    <mergeCell ref="B31:E31"/>
    <mergeCell ref="B32:E32"/>
    <mergeCell ref="B33:E33"/>
    <mergeCell ref="B34:E34"/>
    <mergeCell ref="B22:C22"/>
    <mergeCell ref="B23:C23"/>
    <mergeCell ref="B24:C24"/>
    <mergeCell ref="B25:C25"/>
    <mergeCell ref="B26:C26"/>
    <mergeCell ref="B27:C27"/>
    <mergeCell ref="B15:C15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13:C13"/>
    <mergeCell ref="B14:C14"/>
    <mergeCell ref="B2:G2"/>
    <mergeCell ref="C3:G3"/>
    <mergeCell ref="C4:G4"/>
    <mergeCell ref="C5:G5"/>
    <mergeCell ref="C6:G6"/>
    <mergeCell ref="C7:G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BBAC1F7-268C-427D-A032-4524335C80B2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3523BACC-7524-43FA-A64A-2ABED4E57BCE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30E5E429-0C8E-4C1B-8558-A45F04671673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D4ADA38D-9DBA-4782-A709-221BE60BAE55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2185F90C-BA14-494A-95EC-8DE8465596F7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E888A-FD87-4ED3-95FE-617FDE0F6037}">
  <sheetPr codeName="Hoja24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44" t="s">
        <v>3</v>
      </c>
      <c r="C3" s="67"/>
      <c r="D3" s="67"/>
      <c r="E3" s="67"/>
      <c r="F3" s="67"/>
      <c r="G3" s="67"/>
    </row>
    <row r="4" spans="2:7" ht="14.5" x14ac:dyDescent="0.35">
      <c r="B4" s="44" t="s">
        <v>5</v>
      </c>
      <c r="C4" s="67"/>
      <c r="D4" s="67"/>
      <c r="E4" s="67"/>
      <c r="F4" s="67"/>
      <c r="G4" s="67"/>
    </row>
    <row r="5" spans="2:7" ht="14.5" x14ac:dyDescent="0.35">
      <c r="B5" s="44" t="s">
        <v>7</v>
      </c>
      <c r="C5" s="67"/>
      <c r="D5" s="67"/>
      <c r="E5" s="67"/>
      <c r="F5" s="67"/>
      <c r="G5" s="67"/>
    </row>
    <row r="6" spans="2:7" ht="14.5" x14ac:dyDescent="0.35">
      <c r="B6" s="44" t="s">
        <v>9</v>
      </c>
      <c r="C6" s="67"/>
      <c r="D6" s="67"/>
      <c r="E6" s="67"/>
      <c r="F6" s="67"/>
      <c r="G6" s="67"/>
    </row>
    <row r="7" spans="2:7" ht="14.5" x14ac:dyDescent="0.35">
      <c r="B7" s="44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44" t="s">
        <v>1</v>
      </c>
      <c r="E18" s="44" t="s">
        <v>2</v>
      </c>
      <c r="F18" s="44" t="s">
        <v>28</v>
      </c>
      <c r="G18" s="44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44" t="s">
        <v>1</v>
      </c>
      <c r="G31" s="44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45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4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44" t="s">
        <v>1</v>
      </c>
      <c r="F50" s="44" t="s">
        <v>72</v>
      </c>
      <c r="G50" s="44" t="s">
        <v>14</v>
      </c>
    </row>
    <row r="51" spans="2:7" x14ac:dyDescent="0.45">
      <c r="B51" s="67"/>
      <c r="C51" s="67"/>
      <c r="D51" s="67"/>
      <c r="E51" s="4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4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4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4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4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+Ouo5uRnmpzLlHCoytzoxKvwaN1JYsU4Ab/RmyQabRimBM8+z7X+lZSOWYzJOgRNfH7LnVOULrRpgWKI46Iheg==" saltValue="tOoTvTHnD5oMSVa3RfxrcA==" spinCount="100000" sheet="1" objects="1" scenarios="1"/>
  <mergeCells count="51">
    <mergeCell ref="B56:F56"/>
    <mergeCell ref="B59:F59"/>
    <mergeCell ref="B9:G9"/>
    <mergeCell ref="B10:C10"/>
    <mergeCell ref="B11:C11"/>
    <mergeCell ref="B12:C12"/>
    <mergeCell ref="B13:C13"/>
    <mergeCell ref="B14:C14"/>
    <mergeCell ref="B15:C15"/>
    <mergeCell ref="B50:D50"/>
    <mergeCell ref="B51:D51"/>
    <mergeCell ref="B52:D52"/>
    <mergeCell ref="B53:D53"/>
    <mergeCell ref="B54:D54"/>
    <mergeCell ref="B55:D55"/>
    <mergeCell ref="B43:E43"/>
    <mergeCell ref="B44:E44"/>
    <mergeCell ref="B45:E45"/>
    <mergeCell ref="B46:E46"/>
    <mergeCell ref="B47:F47"/>
    <mergeCell ref="B49:G49"/>
    <mergeCell ref="B36:E36"/>
    <mergeCell ref="B37:E37"/>
    <mergeCell ref="B38:E38"/>
    <mergeCell ref="B39:F39"/>
    <mergeCell ref="B41:G41"/>
    <mergeCell ref="B42:E42"/>
    <mergeCell ref="B30:G30"/>
    <mergeCell ref="B31:E31"/>
    <mergeCell ref="B32:E32"/>
    <mergeCell ref="B33:E33"/>
    <mergeCell ref="B34:E34"/>
    <mergeCell ref="B35:E35"/>
    <mergeCell ref="B23:C23"/>
    <mergeCell ref="B24:C24"/>
    <mergeCell ref="B25:C25"/>
    <mergeCell ref="B26:C26"/>
    <mergeCell ref="B27:C27"/>
    <mergeCell ref="B28:F28"/>
    <mergeCell ref="B17:G17"/>
    <mergeCell ref="B18:C18"/>
    <mergeCell ref="B19:C19"/>
    <mergeCell ref="B20:C20"/>
    <mergeCell ref="B21:C21"/>
    <mergeCell ref="B22:C22"/>
    <mergeCell ref="B2:G2"/>
    <mergeCell ref="C3:G3"/>
    <mergeCell ref="C4:G4"/>
    <mergeCell ref="C5:G5"/>
    <mergeCell ref="C6:G6"/>
    <mergeCell ref="C7:G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1B420301-6192-48DB-9B5B-FFB2D2A56B41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49FE37FA-BAE9-4634-B9D6-C9FA758B4F64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1656A27A-FA8F-4A8A-9B54-1808DD48BCDF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4E6E7C6D-9EF7-4375-B681-B30EA2263AA4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8BD322EE-553A-457C-92B8-183CD2A5C4CF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0C22-23F6-4E1D-9764-1F459199C49A}">
  <sheetPr codeName="Hoja5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+zX2itEKmXWA3ec1aRFn0LDlGSf+uyJhs56sGL91Qu/gcAPEVp212YCqqrKY0eGSeN3XHcEhnYF+bUUHx4PpfQ==" saltValue="LC1lIsiMQUok5MSmMynZEQ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4405EFF-9BEF-4662-95C2-FE57EC57B8E8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5A39621E-7667-492A-9C24-E2C28A24C76D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26F56B35-3921-489B-9E70-E7DA37B0B132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944F446A-7BC2-4ADE-8806-3F25F2042969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73DF5172-B97B-4437-A9C4-10E821CD9494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07F1C-D47A-42AC-A16B-A4239B290F4E}">
  <sheetPr codeName="Hoja6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2cFor0Jj49TvSc6EGkWICu0KPOkEYE88w9gl//BoFcpyYOjo2+/x6paRXP1qxEVaR+wort5tuGVtLkg+emRGig==" saltValue="Mx7P1y19kXeZ8ItlKMXPrw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D692B61-691C-4EB7-AC1D-76B36BE362D8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37E770DC-9AA6-44E5-8C03-6E0F200289DB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34CA77D4-0CC5-4E6F-89FC-DE2719A8102A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4F9098B3-3B75-4D81-BA7E-EE3C72E74720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B2094DA5-C222-4FC3-BB36-C6C3E5DA490E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77F6B-7BE3-43A6-B765-06134015EB53}">
  <sheetPr codeName="Hoja7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swz6NCzDzmTOOKtd/QRpPosQI6xotpAoBYPDF/Xi2hAP3wPIt6GBgNNswc4cGVXxV7BBeoKBcuzUVTQHgX7eUw==" saltValue="V7Hcw0Xb4vFtLtYRMddwmA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DD4D965-265E-4A60-90BF-16B625BBF34E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6F4DD3C0-1605-4C2F-932F-BE8A7EBF928A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33F9E0B5-4152-45B7-A609-44F35B1B1038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C3EDA8C2-B357-4C63-8846-1896AE346E6B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85E32A18-E89C-4CBB-8EA5-1267F465538D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C4953-514C-4239-9C09-3C267D03D0C1}">
  <sheetPr codeName="Hoja8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5A2H8+EufpHF9kpZ6rhjYqmTxB01YHTEbcTz/qNxq3tOtJ0h2HJiZ7CwlS38PF9wa890dvHQipdreCorp9RPhg==" saltValue="t5t7xg3HnZqmSVFMwgh0YA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341EB8F-2B2C-4625-B418-DF49B8A39D04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DCA77057-D038-4980-9C3E-D99C246C7CF0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9635CED0-01BA-4702-BCE2-0AD9FF9219A3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1743F42B-E395-46E0-A574-E10368D96FC0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32FD7CA6-1051-4D17-B6CA-E16924B12D54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C59C8-94FE-41F1-A343-539356AE832C}">
  <sheetPr codeName="Hoja9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g8F/3w98+t+mYGFSUx++uY4dn2cGD9JxVQzWCAmMtJITe/RfWGAKudzjjT0b152Fphe6gvdOa8fyS+OL6ec/dA==" saltValue="Eryre3kbyzKQc6nN8eO6Jg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AF316A7-1FCE-4B2D-BDB9-D0F2B8EDFA71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C93CADE9-A40A-4A09-99C3-6C0228BBFF35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0D9722CA-0D18-411A-9803-0B4B333909D1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A31D2DE5-B68A-486E-898A-6FFB6B5CD541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BFB919D5-522D-4665-8917-143936F47E42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E13F7-542B-4E24-A714-513BB11D2B2F}">
  <sheetPr codeName="Hoja10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bPYdybrzaXhiCUhY33yb6g2ac4q/nqvfw0slhZ8qwX1kqq/iwTJhoUrgXBfBQvS0nhkZrHrv/5fbcPaIwEZwZQ==" saltValue="ebIqqDexQt8gHYZvyCbg8A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26ACF22-E425-45C1-B55B-E96B611A2A4E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4FB51190-2DEA-4C13-BD5C-444D3400C417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8FFF017D-953E-4FD3-8631-6F5BED8E9BC3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2997F497-7BBD-4096-BD6B-561C3C5D03A2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E922E865-A742-4D9D-AD0D-71B2A1546279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46E48-51D5-455D-B21A-005C8CCD3B9E}">
  <sheetPr codeName="Hoja11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8uvouuAG+CfjwA97A06epLPDIr7k6PNzOwcksqqKg91CeIS2MWB6M0u64VBHBJiZAovZWP1o1krAmy+x9yt4Hw==" saltValue="/fUC94EFzw7HE0E3ojMElQ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725C398-759A-4B39-B29B-E82D42845A4C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BE3C46BF-FFA4-4190-8D4D-C08010C53611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76030D3B-B09A-41BB-9E60-BDB8123EE2CB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48E1EC4A-9939-4C6D-B647-AC9DB6140A02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FC453440-26EC-4143-8A78-6C89B95E8D09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7561-D3EE-4891-AEC4-A6591144A0F4}">
  <sheetPr codeName="Hoja12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sIpxG6GbWmIdoVsnLtM5NDw/LSmJLgguuxHjkW175WLgS6IFh3LCYt7CYCIqK8ohMtEboohzhO1cCvvtY2UqqQ==" saltValue="NS2S2VriNmfX6CRrJIYeyQ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F83536D-C298-4A71-8529-A825AAFF20A0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5BD7AC1F-CC41-4E82-8857-C8A39A7D9DC0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58D1DA27-CF4E-48B2-BEE4-91CFD0FCD830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39F67ECE-8A81-4D97-A77D-B6EF16B58F75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AFE53D4B-D0C4-4D8E-AFBB-5B2EC4BDD1B0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36D3-63F1-4FC1-BE9D-0E06D8C91ED8}">
  <sheetPr codeName="Hoja13"/>
  <dimension ref="B2:G59"/>
  <sheetViews>
    <sheetView showGridLines="0" topLeftCell="A4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PcY+7xGaktpHa6z2AAdSiUnbjfA9/1mt++GP0HYstwwMtsX1sHbcn1C63UaPQ9ajrutkhe6U5L/heUh4UVWiUg==" saltValue="1IFwpbLRvzLwKYUBEL2Uig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36F240E-E6BD-42AC-BAC8-421B6D055175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23A10E7A-65C5-4BD7-ACB8-8CBADC590A13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C31DD233-AFA3-41A2-BD48-D4D3B62C231D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10586BD4-63DD-4C6F-9408-FF152E652B7C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4BC6E8F8-F6E5-4252-B017-1DEDA8F72F8B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6B94-7BDF-4FAC-A601-2676297D8802}">
  <sheetPr codeName="Hoja14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ynN0NWNBUEHxHn8+OxQYKA3lToG7N/gQq0HuLNEe2t0ORPUh8oVhxPtUupn1q/DPysNa2S2KXlWTCd5imkD7Yw==" saltValue="eLRauVtXJopeqYDQ/nft+g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00D73ED-619E-425A-A7B4-349FC2E29749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1E5B4180-9E1C-4D24-8F8A-75CDA360E98D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C0B6A23E-BA71-41CB-BE3B-4FEF1F58DE21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4421BAB2-8339-487D-AA54-9CB1E0884297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5F2BC1B1-6181-437C-BDEA-FEC3F91F0DDD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2801E-548D-499F-9DDC-A29E094EE0AA}">
  <sheetPr codeName="Hoja15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QwGGIAEgZzzr2n/m5tOZ3PG6LlAMZs36pPKYwGb6HJeKD5nWlEvGmo2VoUTC9LElT4WUXl9oG5tQEp9xrgqmlw==" saltValue="pZrumRZT/tbCSxTVQjTfyA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E160C6-7BC8-4498-818B-17860D762ECA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4F78FE9B-65FF-48D0-BA2B-9A926BB39F7C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3EB4B7B8-6ED0-4615-82B3-8B42B891B76B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F05BC77B-0511-4712-8514-F9ED10B54A76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39C69D90-DCD7-4DBF-AAED-9FDCB9C4D844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F6F61-2099-4A50-A863-5F74EF5223A0}">
  <sheetPr codeName="Hoja16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CybpOit5KrvFcbTCwt+pc8IdlPyNjtdsAOdEgOMyalyzrZcYpjo2QMoXmF2L4Y4TvUsxA06p6MZe6BrBGat/Vg==" saltValue="dCvU1XBQaAl+EhRWsQaCJw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3CB9F6B-9F01-48B6-ABDD-30F99981B188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87DC8459-4B35-47C6-8BAE-36D229F72FBE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129438F5-6DEB-461E-8E24-418CB2C2F24C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A71A5E32-31F7-4716-B6F6-3493F007440E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41FD14E2-745A-461E-84EC-74DA4C04684E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50626-6257-4714-B910-74BAC4E47F99}">
  <sheetPr codeName="Hoja17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Xd65nKBSEBbtpPCKQEqpZ0Pnmetyf1Y6wY1pBVCi1pR+Xkotg66gKqiDdNjd9KVi7wGOOcCpU4t7ItC3sLepug==" saltValue="eTZ7/hR+StCz/+rdixWbTg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848AB9F-A6A7-4BFE-A486-D132A4B9CFDD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D64422AA-137A-4236-BB31-2A03F0B3BC6B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CFE4BCBC-A5C2-4AAB-AC51-1085F15E8D66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32ACDCFD-C0C0-4625-ADD2-E8C50C864A1B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C1EA99B8-5764-4D7A-AB3D-624AD293C6C6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29A2F-2310-4FCD-B99B-84ED0FD7FEBA}">
  <sheetPr codeName="Hoja18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Nf4PJ//ofYId3sGeFKF5nyUcOAxLml36P+t/DM/7rqgInYF6J084Eq1rRN2l45KLEEOV2/ZB9mDNmnFd3WBu+A==" saltValue="cwaKq2hZdUjItZjYHoNqHg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F5ACF9E-A2EA-4B0E-BF80-6A2F114FCBEC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636E6575-754C-4BA4-869B-1373CBF2929B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021482CD-F771-43DD-B1B9-FA19D5897CF1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00C49E04-8230-480F-A421-92B6022E391F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8C5A0097-41CA-4F16-B8DC-135B5A1C8D7F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F289-2FB7-4381-816E-441274CD58E4}">
  <sheetPr codeName="Hoja19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TVARsJ/lzMWpzRT/aIlN9FmjlSRht5zHjfr/KTR9gfCe4j6aqCs4oR5WwbncCUjwA/LOq7E4xecvFvrkcVvwlg==" saltValue="hou53rtklmMNRJWvAPCYHA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1C77160-CEDC-4957-86D1-F7259847C21C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BD66B342-93F1-45BF-B32A-F29C054170B4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6B0D8FAC-0715-474A-B8D3-6E94FAB772DB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7D09F055-304F-4A68-8BC1-23F1CA088469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5FC96925-1B3A-47F9-9804-6BF336ED59FF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DA518-B158-46EB-AF6F-B1B5157AE10F}">
  <sheetPr codeName="Hoja20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dcDnlAQXCVbFguOOnO6M7a4UC7xrSikeyATM6prUWhURn9QcmkMpqtXjBBOPAgUwUw5Xfi/1d3sNiHcuRHq1QA==" saltValue="oOgTX+OdnEC9KR9ifraMaA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6C8EE3B-621B-46E3-AA6F-863E3404002D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190FC78E-B3B9-4183-8973-92A09BA54066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84D14088-7D0F-4857-8A7E-6260BAF32B8B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BA804809-80F4-4E20-A3F6-E7C1A0FE942A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0E478C9F-D39C-4598-B76C-C7E700B2852E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A7A37-BE3E-4AD3-876A-ACFE5A1CE438}">
  <sheetPr codeName="Hoja21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 t="s">
        <v>95</v>
      </c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26hfRT9KtAtcLUTc2KJ9n/VRNrxH3Url7mTXN/i0zB+3A6fyrGmfRBn3Sxw81GUi359Sg0GvLIjEMSAtzpy6CQ==" saltValue="alP3HpuxDc/G1T3Y1M+CTQ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E41EAF2-D6A7-44BB-8150-AB9415541F61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C28838F9-F32D-4976-A5F4-26C31136CD37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7A969907-6963-48CB-B6B2-63717929FAE1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A2568D69-7A6D-4771-9E47-01F3982E80D1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93601877-30FF-40CB-AD0D-394E6F348A25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AECD-AB77-4489-BBDA-31C2152488C4}">
  <sheetPr codeName="Hoja22"/>
  <dimension ref="B2:G59"/>
  <sheetViews>
    <sheetView showGridLines="0" zoomScale="130" zoomScaleNormal="130" workbookViewId="0"/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WgVOuvcUWJrUYh0Vz6kiTsk4C6YMiiSe18px94VpwuPgDs525lEGZZaKWkmdb6IV5zyXM7MfrsrF1IwBQPd/Mg==" saltValue="Aq/aHLhcHa3AxTcmITW6Jw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1D2A550-E269-4A19-B092-8EB5CBE02073}">
          <x14:formula1>
            <xm:f>'Criterios de valor. automáticos'!$B$14:$B$16</xm:f>
          </x14:formula1>
          <xm:sqref>E19:E27 E11:E15</xm:sqref>
        </x14:dataValidation>
        <x14:dataValidation type="list" allowBlank="1" showInputMessage="1" showErrorMessage="1" xr:uid="{5A697948-397D-4DC6-AF4B-A4F5BBC4368C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CAB62E3A-B1F6-4F50-9B32-6F52A28B5661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A041E527-D22A-4CE6-9389-6A28FA7C9AEF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9AFAF1FD-7E6E-4CC7-8EB6-4D2165090EC2}">
          <x14:formula1>
            <xm:f>'Criterios de valor. automáticos'!$B$61:$B$67</xm:f>
          </x14:formula1>
          <xm:sqref>C7:G7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B54D1-45D6-4559-A70A-B41E57EF24CF}">
  <sheetPr codeName="Hoja23"/>
  <dimension ref="B2:G59"/>
  <sheetViews>
    <sheetView showGridLines="0" topLeftCell="A10" zoomScale="130" zoomScaleNormal="130" workbookViewId="0">
      <selection activeCell="G34" sqref="G34"/>
    </sheetView>
  </sheetViews>
  <sheetFormatPr baseColWidth="10" defaultRowHeight="15.5" x14ac:dyDescent="0.45"/>
  <cols>
    <col min="2" max="2" width="20.26953125" style="1" bestFit="1" customWidth="1"/>
    <col min="3" max="5" width="14.26953125" style="1" customWidth="1"/>
    <col min="6" max="6" width="28.26953125" style="1" bestFit="1" customWidth="1"/>
    <col min="7" max="7" width="14.26953125" style="5" customWidth="1"/>
  </cols>
  <sheetData>
    <row r="2" spans="2:7" ht="14.5" x14ac:dyDescent="0.35">
      <c r="B2" s="64" t="s">
        <v>0</v>
      </c>
      <c r="C2" s="64"/>
      <c r="D2" s="64"/>
      <c r="E2" s="64"/>
      <c r="F2" s="64"/>
      <c r="G2" s="64"/>
    </row>
    <row r="3" spans="2:7" ht="14.5" x14ac:dyDescent="0.35">
      <c r="B3" s="30" t="s">
        <v>3</v>
      </c>
      <c r="C3" s="67"/>
      <c r="D3" s="67"/>
      <c r="E3" s="67"/>
      <c r="F3" s="67"/>
      <c r="G3" s="67"/>
    </row>
    <row r="4" spans="2:7" ht="14.5" x14ac:dyDescent="0.35">
      <c r="B4" s="30" t="s">
        <v>5</v>
      </c>
      <c r="C4" s="67"/>
      <c r="D4" s="67"/>
      <c r="E4" s="67"/>
      <c r="F4" s="67"/>
      <c r="G4" s="67"/>
    </row>
    <row r="5" spans="2:7" ht="14.5" x14ac:dyDescent="0.35">
      <c r="B5" s="30" t="s">
        <v>7</v>
      </c>
      <c r="C5" s="67"/>
      <c r="D5" s="67"/>
      <c r="E5" s="67"/>
      <c r="F5" s="67"/>
      <c r="G5" s="67"/>
    </row>
    <row r="6" spans="2:7" ht="14.5" x14ac:dyDescent="0.35">
      <c r="B6" s="30" t="s">
        <v>9</v>
      </c>
      <c r="C6" s="67"/>
      <c r="D6" s="67"/>
      <c r="E6" s="67"/>
      <c r="F6" s="67"/>
      <c r="G6" s="67"/>
    </row>
    <row r="7" spans="2:7" ht="14.5" x14ac:dyDescent="0.35">
      <c r="B7" s="30" t="s">
        <v>10</v>
      </c>
      <c r="C7" s="67"/>
      <c r="D7" s="67"/>
      <c r="E7" s="67"/>
      <c r="F7" s="67"/>
      <c r="G7" s="67"/>
    </row>
    <row r="8" spans="2:7" ht="14.5" x14ac:dyDescent="0.35">
      <c r="B8"/>
      <c r="C8"/>
      <c r="D8"/>
      <c r="E8"/>
      <c r="F8"/>
      <c r="G8"/>
    </row>
    <row r="9" spans="2:7" ht="14.5" x14ac:dyDescent="0.35">
      <c r="B9" s="64" t="s">
        <v>113</v>
      </c>
      <c r="C9" s="64"/>
      <c r="D9" s="64"/>
      <c r="E9" s="64"/>
      <c r="F9" s="64"/>
      <c r="G9" s="64"/>
    </row>
    <row r="10" spans="2:7" ht="14.5" x14ac:dyDescent="0.35">
      <c r="B10" s="64" t="s">
        <v>13</v>
      </c>
      <c r="C10" s="64"/>
      <c r="D10" s="44" t="s">
        <v>1</v>
      </c>
      <c r="E10" s="44" t="s">
        <v>2</v>
      </c>
      <c r="F10" s="44" t="s">
        <v>28</v>
      </c>
      <c r="G10" s="44" t="s">
        <v>14</v>
      </c>
    </row>
    <row r="11" spans="2:7" x14ac:dyDescent="0.45">
      <c r="B11" s="65"/>
      <c r="C11" s="65"/>
      <c r="D11" s="32"/>
      <c r="E11" s="32"/>
      <c r="F11" s="32"/>
      <c r="G11" s="27" t="s">
        <v>112</v>
      </c>
    </row>
    <row r="12" spans="2:7" x14ac:dyDescent="0.45">
      <c r="B12" s="65"/>
      <c r="C12" s="65"/>
      <c r="D12" s="32"/>
      <c r="E12" s="32"/>
      <c r="F12" s="32"/>
      <c r="G12" s="27" t="s">
        <v>112</v>
      </c>
    </row>
    <row r="13" spans="2:7" x14ac:dyDescent="0.45">
      <c r="B13" s="65"/>
      <c r="C13" s="65"/>
      <c r="D13" s="32"/>
      <c r="E13" s="32"/>
      <c r="F13" s="32"/>
      <c r="G13" s="27" t="s">
        <v>112</v>
      </c>
    </row>
    <row r="14" spans="2:7" x14ac:dyDescent="0.45">
      <c r="B14" s="65"/>
      <c r="C14" s="65"/>
      <c r="D14" s="32"/>
      <c r="E14" s="32"/>
      <c r="F14" s="32"/>
      <c r="G14" s="27" t="s">
        <v>112</v>
      </c>
    </row>
    <row r="15" spans="2:7" x14ac:dyDescent="0.45">
      <c r="B15" s="65"/>
      <c r="C15" s="65"/>
      <c r="D15" s="32"/>
      <c r="E15" s="32"/>
      <c r="F15" s="32"/>
      <c r="G15" s="27" t="s">
        <v>112</v>
      </c>
    </row>
    <row r="16" spans="2:7" ht="14.5" x14ac:dyDescent="0.35">
      <c r="B16"/>
      <c r="C16"/>
      <c r="D16"/>
      <c r="E16"/>
      <c r="F16"/>
      <c r="G16"/>
    </row>
    <row r="17" spans="2:7" ht="14.5" x14ac:dyDescent="0.35">
      <c r="B17" s="64" t="s">
        <v>12</v>
      </c>
      <c r="C17" s="64"/>
      <c r="D17" s="64"/>
      <c r="E17" s="64"/>
      <c r="F17" s="64"/>
      <c r="G17" s="64"/>
    </row>
    <row r="18" spans="2:7" ht="14.5" x14ac:dyDescent="0.35">
      <c r="B18" s="64" t="s">
        <v>13</v>
      </c>
      <c r="C18" s="64"/>
      <c r="D18" s="30" t="s">
        <v>1</v>
      </c>
      <c r="E18" s="30" t="s">
        <v>2</v>
      </c>
      <c r="F18" s="30" t="s">
        <v>28</v>
      </c>
      <c r="G18" s="30" t="s">
        <v>14</v>
      </c>
    </row>
    <row r="19" spans="2:7" x14ac:dyDescent="0.45">
      <c r="B19" s="65"/>
      <c r="C19" s="65"/>
      <c r="D19" s="32"/>
      <c r="E19" s="32"/>
      <c r="F19" s="32"/>
      <c r="G19" s="27">
        <f>IFERROR(VLOOKUP(_xlfn.CONCAT(VLOOKUP(F19,'Criterios de valor. automáticos'!$B$4:$C$6,2,FALSE),VLOOKUP(D19,'Criterios de valor. automáticos'!$B$9:$C$11,2,FALSE),VLOOKUP(E19,'Criterios de valor. automáticos'!$B$14:$C$16,2,FALSE)),'Criterios de valor. automáticos'!$E$4:$I$30,5,FALSE),0)</f>
        <v>0</v>
      </c>
    </row>
    <row r="20" spans="2:7" x14ac:dyDescent="0.45">
      <c r="B20" s="65"/>
      <c r="C20" s="65"/>
      <c r="D20" s="32"/>
      <c r="E20" s="32"/>
      <c r="F20" s="32"/>
      <c r="G20" s="27">
        <f>IFERROR(VLOOKUP(_xlfn.CONCAT(VLOOKUP(F20,'Criterios de valor. automáticos'!$B$4:$C$6,2,FALSE),VLOOKUP(D20,'Criterios de valor. automáticos'!$B$9:$C$11,2,FALSE),VLOOKUP(E20,'Criterios de valor. automáticos'!$B$14:$C$16,2,FALSE)),'Criterios de valor. automáticos'!$E$4:$I$30,5,FALSE),0)</f>
        <v>0</v>
      </c>
    </row>
    <row r="21" spans="2:7" x14ac:dyDescent="0.45">
      <c r="B21" s="65"/>
      <c r="C21" s="65"/>
      <c r="D21" s="32"/>
      <c r="E21" s="32"/>
      <c r="F21" s="32"/>
      <c r="G21" s="27">
        <f>IFERROR(VLOOKUP(_xlfn.CONCAT(VLOOKUP(F21,'Criterios de valor. automáticos'!$B$4:$C$6,2,FALSE),VLOOKUP(D21,'Criterios de valor. automáticos'!$B$9:$C$11,2,FALSE),VLOOKUP(E21,'Criterios de valor. automáticos'!$B$14:$C$16,2,FALSE)),'Criterios de valor. automáticos'!$E$4:$I$30,5,FALSE),0)</f>
        <v>0</v>
      </c>
    </row>
    <row r="22" spans="2:7" x14ac:dyDescent="0.45">
      <c r="B22" s="65"/>
      <c r="C22" s="65"/>
      <c r="D22" s="32"/>
      <c r="E22" s="32"/>
      <c r="F22" s="32"/>
      <c r="G22" s="27">
        <f>IFERROR(VLOOKUP(_xlfn.CONCAT(VLOOKUP(F22,'Criterios de valor. automáticos'!$B$4:$C$6,2,FALSE),VLOOKUP(D22,'Criterios de valor. automáticos'!$B$9:$C$11,2,FALSE),VLOOKUP(E22,'Criterios de valor. automáticos'!$B$14:$C$16,2,FALSE)),'Criterios de valor. automáticos'!$E$4:$I$30,5,FALSE),0)</f>
        <v>0</v>
      </c>
    </row>
    <row r="23" spans="2:7" x14ac:dyDescent="0.45">
      <c r="B23" s="65"/>
      <c r="C23" s="65"/>
      <c r="D23" s="32"/>
      <c r="E23" s="32"/>
      <c r="F23" s="32"/>
      <c r="G23" s="27">
        <f>IFERROR(VLOOKUP(_xlfn.CONCAT(VLOOKUP(F23,'Criterios de valor. automáticos'!$B$4:$C$6,2,FALSE),VLOOKUP(D23,'Criterios de valor. automáticos'!$B$9:$C$11,2,FALSE),VLOOKUP(E23,'Criterios de valor. automáticos'!$B$14:$C$16,2,FALSE)),'Criterios de valor. automáticos'!$E$4:$I$30,5,FALSE),0)</f>
        <v>0</v>
      </c>
    </row>
    <row r="24" spans="2:7" x14ac:dyDescent="0.45">
      <c r="B24" s="60"/>
      <c r="C24" s="61"/>
      <c r="D24" s="32"/>
      <c r="E24" s="32"/>
      <c r="F24" s="32"/>
      <c r="G24" s="27">
        <f>IFERROR(VLOOKUP(_xlfn.CONCAT(VLOOKUP(F24,'Criterios de valor. automáticos'!$B$4:$C$6,2,FALSE),VLOOKUP(D24,'Criterios de valor. automáticos'!$B$9:$C$11,2,FALSE),VLOOKUP(E24,'Criterios de valor. automáticos'!$B$14:$C$16,2,FALSE)),'Criterios de valor. automáticos'!$E$4:$I$30,5,FALSE),0)</f>
        <v>0</v>
      </c>
    </row>
    <row r="25" spans="2:7" x14ac:dyDescent="0.45">
      <c r="B25" s="60"/>
      <c r="C25" s="61"/>
      <c r="D25" s="32"/>
      <c r="E25" s="32"/>
      <c r="F25" s="32"/>
      <c r="G25" s="27">
        <f>IFERROR(VLOOKUP(_xlfn.CONCAT(VLOOKUP(F25,'Criterios de valor. automáticos'!$B$4:$C$6,2,FALSE),VLOOKUP(D25,'Criterios de valor. automáticos'!$B$9:$C$11,2,FALSE),VLOOKUP(E25,'Criterios de valor. automáticos'!$B$14:$C$16,2,FALSE)),'Criterios de valor. automáticos'!$E$4:$I$30,5,FALSE),0)</f>
        <v>0</v>
      </c>
    </row>
    <row r="26" spans="2:7" x14ac:dyDescent="0.45">
      <c r="B26" s="65"/>
      <c r="C26" s="65"/>
      <c r="D26" s="32"/>
      <c r="E26" s="32"/>
      <c r="F26" s="32"/>
      <c r="G26" s="27">
        <f>IFERROR(VLOOKUP(_xlfn.CONCAT(VLOOKUP(F26,'Criterios de valor. automáticos'!$B$4:$C$6,2,FALSE),VLOOKUP(D26,'Criterios de valor. automáticos'!$B$9:$C$11,2,FALSE),VLOOKUP(E26,'Criterios de valor. automáticos'!$B$14:$C$16,2,FALSE)),'Criterios de valor. automáticos'!$E$4:$I$30,5,FALSE),0)</f>
        <v>0</v>
      </c>
    </row>
    <row r="27" spans="2:7" x14ac:dyDescent="0.45">
      <c r="B27" s="65"/>
      <c r="C27" s="65"/>
      <c r="D27" s="32"/>
      <c r="E27" s="32"/>
      <c r="F27" s="32"/>
      <c r="G27" s="27">
        <f>IFERROR(VLOOKUP(_xlfn.CONCAT(VLOOKUP(F27,'Criterios de valor. automáticos'!$B$4:$C$6,2,FALSE),VLOOKUP(D27,'Criterios de valor. automáticos'!$B$9:$C$11,2,FALSE),VLOOKUP(E27,'Criterios de valor. automáticos'!$B$14:$C$16,2,FALSE)),'Criterios de valor. automáticos'!$E$4:$I$30,5,FALSE),0)</f>
        <v>0</v>
      </c>
    </row>
    <row r="28" spans="2:7" ht="15" x14ac:dyDescent="0.4">
      <c r="B28" s="63" t="s">
        <v>15</v>
      </c>
      <c r="C28" s="63"/>
      <c r="D28" s="63"/>
      <c r="E28" s="63"/>
      <c r="F28" s="63"/>
      <c r="G28" s="28">
        <f>IF(GESTEP(SUM(G19:G27),MAX_EXPERIENCIA),MAX_EXPERIENCIA,SUM(G19:G27))</f>
        <v>0</v>
      </c>
    </row>
    <row r="30" spans="2:7" ht="14.5" x14ac:dyDescent="0.35">
      <c r="B30" s="64" t="s">
        <v>16</v>
      </c>
      <c r="C30" s="64"/>
      <c r="D30" s="64"/>
      <c r="E30" s="64"/>
      <c r="F30" s="64"/>
      <c r="G30" s="64"/>
    </row>
    <row r="31" spans="2:7" ht="14.5" x14ac:dyDescent="0.35">
      <c r="B31" s="64" t="s">
        <v>17</v>
      </c>
      <c r="C31" s="64"/>
      <c r="D31" s="64"/>
      <c r="E31" s="64"/>
      <c r="F31" s="30" t="s">
        <v>1</v>
      </c>
      <c r="G31" s="30" t="s">
        <v>14</v>
      </c>
    </row>
    <row r="32" spans="2:7" x14ac:dyDescent="0.45">
      <c r="B32" s="65"/>
      <c r="C32" s="65"/>
      <c r="D32" s="65"/>
      <c r="E32" s="65"/>
      <c r="F32" s="32"/>
      <c r="G32" s="27">
        <f>IFERROR(VLOOKUP(F32,'Criterios de valor. automáticos'!$B$41:$C$43,2,FALSE),0)</f>
        <v>0</v>
      </c>
    </row>
    <row r="33" spans="2:7" x14ac:dyDescent="0.45">
      <c r="B33" s="65"/>
      <c r="C33" s="65"/>
      <c r="D33" s="65"/>
      <c r="E33" s="65"/>
      <c r="F33" s="32"/>
      <c r="G33" s="27">
        <f>IFERROR(VLOOKUP(F33,'Criterios de valor. automáticos'!$B$41:$C$43,2,FALSE),0)</f>
        <v>0</v>
      </c>
    </row>
    <row r="34" spans="2:7" x14ac:dyDescent="0.45">
      <c r="B34" s="60"/>
      <c r="C34" s="62"/>
      <c r="D34" s="62"/>
      <c r="E34" s="61"/>
      <c r="F34" s="32"/>
      <c r="G34" s="27">
        <f>IFERROR(VLOOKUP(F34,'Criterios de valor. automáticos'!$B$41:$C$43,2,FALSE),0)</f>
        <v>0</v>
      </c>
    </row>
    <row r="35" spans="2:7" x14ac:dyDescent="0.45">
      <c r="B35" s="60"/>
      <c r="C35" s="62"/>
      <c r="D35" s="62"/>
      <c r="E35" s="61"/>
      <c r="F35" s="32"/>
      <c r="G35" s="27">
        <f>IFERROR(VLOOKUP(F35,'Criterios de valor. automáticos'!$B$41:$C$43,2,FALSE),0)</f>
        <v>0</v>
      </c>
    </row>
    <row r="36" spans="2:7" x14ac:dyDescent="0.45">
      <c r="B36" s="65"/>
      <c r="C36" s="65"/>
      <c r="D36" s="65"/>
      <c r="E36" s="65"/>
      <c r="F36" s="32"/>
      <c r="G36" s="27">
        <f>IFERROR(VLOOKUP(F36,'Criterios de valor. automáticos'!$B$41:$C$43,2,FALSE),0)</f>
        <v>0</v>
      </c>
    </row>
    <row r="37" spans="2:7" x14ac:dyDescent="0.45">
      <c r="B37" s="65"/>
      <c r="C37" s="65"/>
      <c r="D37" s="65"/>
      <c r="E37" s="65"/>
      <c r="F37" s="32"/>
      <c r="G37" s="27">
        <f>IFERROR(VLOOKUP(F37,'Criterios de valor. automáticos'!$B$41:$C$43,2,FALSE),0)</f>
        <v>0</v>
      </c>
    </row>
    <row r="38" spans="2:7" x14ac:dyDescent="0.45">
      <c r="B38" s="65"/>
      <c r="C38" s="65"/>
      <c r="D38" s="65"/>
      <c r="E38" s="65"/>
      <c r="F38" s="32"/>
      <c r="G38" s="27">
        <f>IFERROR(VLOOKUP(F38,'Criterios de valor. automáticos'!$B$41:$C$43,2,FALSE),0)</f>
        <v>0</v>
      </c>
    </row>
    <row r="39" spans="2:7" ht="15" x14ac:dyDescent="0.4">
      <c r="B39" s="63" t="s">
        <v>15</v>
      </c>
      <c r="C39" s="63"/>
      <c r="D39" s="63"/>
      <c r="E39" s="63"/>
      <c r="F39" s="63"/>
      <c r="G39" s="28">
        <f>IF(GESTEP(SUM(G32:G38),MAX_CERTIFICACIONES),MAX_CERTIFICACIONES,SUM(G32:G38))</f>
        <v>0</v>
      </c>
    </row>
    <row r="41" spans="2:7" ht="14.5" x14ac:dyDescent="0.35">
      <c r="B41" s="64" t="s">
        <v>18</v>
      </c>
      <c r="C41" s="64"/>
      <c r="D41" s="64"/>
      <c r="E41" s="64"/>
      <c r="F41" s="64"/>
      <c r="G41" s="64"/>
    </row>
    <row r="42" spans="2:7" ht="14.5" x14ac:dyDescent="0.35">
      <c r="B42" s="66" t="s">
        <v>19</v>
      </c>
      <c r="C42" s="66"/>
      <c r="D42" s="66"/>
      <c r="E42" s="66"/>
      <c r="F42" s="31" t="s">
        <v>20</v>
      </c>
      <c r="G42" s="4" t="s">
        <v>14</v>
      </c>
    </row>
    <row r="43" spans="2:7" x14ac:dyDescent="0.45">
      <c r="B43" s="67"/>
      <c r="C43" s="67"/>
      <c r="D43" s="67"/>
      <c r="E43" s="67"/>
      <c r="F43" s="32"/>
      <c r="G43" s="27">
        <f>IF(GESTEP(IFERROR(F43-VLOOKUP($C$6,'Criterios de valor. automáticos'!$B$50:$C$52,2,FALSE),0)),IFERROR(F43-VLOOKUP($C$6,'Criterios de valor. automáticos'!$B$50:$C$52,2,FALSE),0),0)</f>
        <v>0</v>
      </c>
    </row>
    <row r="44" spans="2:7" x14ac:dyDescent="0.45">
      <c r="B44" s="67"/>
      <c r="C44" s="67"/>
      <c r="D44" s="67"/>
      <c r="E44" s="67"/>
      <c r="F44" s="32"/>
      <c r="G44" s="27">
        <f>IF(GESTEP(IFERROR(F44-VLOOKUP($C$6,'Criterios de valor. automáticos'!$B$50:$C$52,2,FALSE),0)),IFERROR(F44-VLOOKUP($C$6,'Criterios de valor. automáticos'!$B$50:$C$52,2,FALSE),0),0)</f>
        <v>0</v>
      </c>
    </row>
    <row r="45" spans="2:7" x14ac:dyDescent="0.45">
      <c r="B45" s="67"/>
      <c r="C45" s="67"/>
      <c r="D45" s="67"/>
      <c r="E45" s="67"/>
      <c r="F45" s="32"/>
      <c r="G45" s="27">
        <f>IF(GESTEP(IFERROR(F45-VLOOKUP($C$6,'Criterios de valor. automáticos'!$B$50:$C$52,2,FALSE),0)),IFERROR(F45-VLOOKUP($C$6,'Criterios de valor. automáticos'!$B$50:$C$52,2,FALSE),0),0)</f>
        <v>0</v>
      </c>
    </row>
    <row r="46" spans="2:7" x14ac:dyDescent="0.45">
      <c r="B46" s="67"/>
      <c r="C46" s="67"/>
      <c r="D46" s="67"/>
      <c r="E46" s="67"/>
      <c r="F46" s="33"/>
      <c r="G46" s="27">
        <f>IF(GESTEP(IFERROR(F46-VLOOKUP($C$6,'Criterios de valor. automáticos'!$B$50:$C$52,2,FALSE),0)),IFERROR(F46-VLOOKUP($C$6,'Criterios de valor. automáticos'!$B$50:$C$52,2,FALSE),0),0)</f>
        <v>0</v>
      </c>
    </row>
    <row r="47" spans="2:7" ht="15" x14ac:dyDescent="0.4">
      <c r="B47" s="63" t="s">
        <v>15</v>
      </c>
      <c r="C47" s="63"/>
      <c r="D47" s="63"/>
      <c r="E47" s="63"/>
      <c r="F47" s="63"/>
      <c r="G47" s="28">
        <f>IF(GESTEP(SUM(G43:G46),MAX_FORM_REGLADA),MAX_FORM_REGLADA,SUM(G43:G46))</f>
        <v>0</v>
      </c>
    </row>
    <row r="49" spans="2:7" ht="14.5" x14ac:dyDescent="0.35">
      <c r="B49" s="64" t="s">
        <v>21</v>
      </c>
      <c r="C49" s="64"/>
      <c r="D49" s="64"/>
      <c r="E49" s="64"/>
      <c r="F49" s="64"/>
      <c r="G49" s="64"/>
    </row>
    <row r="50" spans="2:7" ht="14.5" x14ac:dyDescent="0.35">
      <c r="B50" s="64" t="s">
        <v>22</v>
      </c>
      <c r="C50" s="64"/>
      <c r="D50" s="64"/>
      <c r="E50" s="30" t="s">
        <v>1</v>
      </c>
      <c r="F50" s="30" t="s">
        <v>72</v>
      </c>
      <c r="G50" s="30" t="s">
        <v>14</v>
      </c>
    </row>
    <row r="51" spans="2:7" x14ac:dyDescent="0.45">
      <c r="B51" s="67"/>
      <c r="C51" s="67"/>
      <c r="D51" s="67"/>
      <c r="E51" s="33"/>
      <c r="F51" s="29"/>
      <c r="G51" s="27">
        <f>ROUNDDOWN(IFERROR(F51/VLOOKUP(E51,'Criterios de valor. automáticos'!$B$46:$D$47,2,FALSE),0),0)</f>
        <v>0</v>
      </c>
    </row>
    <row r="52" spans="2:7" x14ac:dyDescent="0.45">
      <c r="B52" s="67"/>
      <c r="C52" s="67"/>
      <c r="D52" s="67"/>
      <c r="E52" s="33"/>
      <c r="F52" s="32"/>
      <c r="G52" s="27">
        <f>ROUNDDOWN(IFERROR(F52/VLOOKUP(E52,'Criterios de valor. automáticos'!$B$46:$D$47,2,FALSE),0),0)</f>
        <v>0</v>
      </c>
    </row>
    <row r="53" spans="2:7" x14ac:dyDescent="0.45">
      <c r="B53" s="67"/>
      <c r="C53" s="67"/>
      <c r="D53" s="67"/>
      <c r="E53" s="33"/>
      <c r="F53" s="32"/>
      <c r="G53" s="27">
        <f>ROUNDDOWN(IFERROR(F53/VLOOKUP(E53,'Criterios de valor. automáticos'!$B$46:$D$47,2,FALSE),0),0)</f>
        <v>0</v>
      </c>
    </row>
    <row r="54" spans="2:7" x14ac:dyDescent="0.45">
      <c r="B54" s="67"/>
      <c r="C54" s="67"/>
      <c r="D54" s="67"/>
      <c r="E54" s="33"/>
      <c r="F54" s="32"/>
      <c r="G54" s="27">
        <f>ROUNDDOWN(IFERROR(F54/VLOOKUP(E54,'Criterios de valor. automáticos'!$B$46:$D$47,2,FALSE),0),0)</f>
        <v>0</v>
      </c>
    </row>
    <row r="55" spans="2:7" x14ac:dyDescent="0.45">
      <c r="B55" s="67"/>
      <c r="C55" s="67"/>
      <c r="D55" s="67"/>
      <c r="E55" s="33"/>
      <c r="F55" s="32"/>
      <c r="G55" s="27">
        <f>ROUNDDOWN(IFERROR(F55/VLOOKUP(E55,'Criterios de valor. automáticos'!$B$46:$D$47,2,FALSE),0),0)</f>
        <v>0</v>
      </c>
    </row>
    <row r="56" spans="2:7" ht="15" x14ac:dyDescent="0.4">
      <c r="B56" s="63" t="s">
        <v>15</v>
      </c>
      <c r="C56" s="63"/>
      <c r="D56" s="63"/>
      <c r="E56" s="63"/>
      <c r="F56" s="63"/>
      <c r="G56" s="28">
        <f>IF(GESTEP(SUM(G51:G55),MAX_FORM_TECNOLOGICA),MAX_FORM_TECNOLOGICA,SUM(G51:G55))</f>
        <v>0</v>
      </c>
    </row>
    <row r="59" spans="2:7" ht="15" x14ac:dyDescent="0.4">
      <c r="B59" s="59" t="s">
        <v>30</v>
      </c>
      <c r="C59" s="59"/>
      <c r="D59" s="59"/>
      <c r="E59" s="59"/>
      <c r="F59" s="59"/>
      <c r="G59" s="28">
        <f>G28+G39+G47+G56</f>
        <v>0</v>
      </c>
    </row>
  </sheetData>
  <sheetProtection algorithmName="SHA-512" hashValue="pofW4LlyAiD1y9MX3ueRq7sPKzE2D/A8Ms8kFz+592dRD6k3u1y5EywLcStWobOcMm9hDvYYdIchdgcXKYk9dg==" saltValue="FtPgvL0MPKaCz6QSvsLrdQ==" spinCount="100000" sheet="1" objects="1" scenarios="1"/>
  <mergeCells count="51">
    <mergeCell ref="B13:C13"/>
    <mergeCell ref="B14:C14"/>
    <mergeCell ref="B15:C15"/>
    <mergeCell ref="B22:C22"/>
    <mergeCell ref="B2:G2"/>
    <mergeCell ref="C3:G3"/>
    <mergeCell ref="C4:G4"/>
    <mergeCell ref="C5:G5"/>
    <mergeCell ref="C6:G6"/>
    <mergeCell ref="C7:G7"/>
    <mergeCell ref="B17:G17"/>
    <mergeCell ref="B18:C18"/>
    <mergeCell ref="B19:C19"/>
    <mergeCell ref="B20:C20"/>
    <mergeCell ref="B21:C21"/>
    <mergeCell ref="B9:G9"/>
    <mergeCell ref="B10:C10"/>
    <mergeCell ref="B11:C11"/>
    <mergeCell ref="B12:C12"/>
    <mergeCell ref="B35:E35"/>
    <mergeCell ref="B23:C23"/>
    <mergeCell ref="B24:C24"/>
    <mergeCell ref="B25:C25"/>
    <mergeCell ref="B26:C26"/>
    <mergeCell ref="B27:C27"/>
    <mergeCell ref="B28:F28"/>
    <mergeCell ref="B30:G30"/>
    <mergeCell ref="B31:E31"/>
    <mergeCell ref="B32:E32"/>
    <mergeCell ref="B33:E33"/>
    <mergeCell ref="B34:E34"/>
    <mergeCell ref="B49:G49"/>
    <mergeCell ref="B36:E36"/>
    <mergeCell ref="B37:E37"/>
    <mergeCell ref="B38:E38"/>
    <mergeCell ref="B39:F39"/>
    <mergeCell ref="B41:G41"/>
    <mergeCell ref="B42:E42"/>
    <mergeCell ref="B43:E43"/>
    <mergeCell ref="B44:E44"/>
    <mergeCell ref="B45:E45"/>
    <mergeCell ref="B46:E46"/>
    <mergeCell ref="B47:F47"/>
    <mergeCell ref="B56:F56"/>
    <mergeCell ref="B59:F59"/>
    <mergeCell ref="B50:D50"/>
    <mergeCell ref="B51:D51"/>
    <mergeCell ref="B52:D52"/>
    <mergeCell ref="B53:D53"/>
    <mergeCell ref="B54:D54"/>
    <mergeCell ref="B55:D5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0B213A3-8968-4700-A287-18EA771BB868}">
          <x14:formula1>
            <xm:f>'Criterios de valor. automáticos'!$B$61:$B$67</xm:f>
          </x14:formula1>
          <xm:sqref>C7:G7</xm:sqref>
        </x14:dataValidation>
        <x14:dataValidation type="list" allowBlank="1" showInputMessage="1" showErrorMessage="1" xr:uid="{5176EC12-FFBE-4AEB-A459-8341327C2845}">
          <x14:formula1>
            <xm:f>'Criterios de valor. automáticos'!$B$4:$B$6</xm:f>
          </x14:formula1>
          <xm:sqref>F19:F27 F11:F15</xm:sqref>
        </x14:dataValidation>
        <x14:dataValidation type="list" allowBlank="1" showInputMessage="1" showErrorMessage="1" xr:uid="{5461CC26-30D7-476A-83E4-0FA5CEFC27B6}">
          <x14:formula1>
            <xm:f>'Criterios de valor. automáticos'!$B$9:$B$11</xm:f>
          </x14:formula1>
          <xm:sqref>E51:E55 F32:F38 D19:D27 D11:D15</xm:sqref>
        </x14:dataValidation>
        <x14:dataValidation type="list" allowBlank="1" showInputMessage="1" showErrorMessage="1" xr:uid="{CEF1518C-A0F8-4E8E-9066-7183347033F0}">
          <x14:formula1>
            <xm:f>'Criterios de valor. automáticos'!$B$50:$B$52</xm:f>
          </x14:formula1>
          <xm:sqref>C6:G6</xm:sqref>
        </x14:dataValidation>
        <x14:dataValidation type="list" allowBlank="1" showInputMessage="1" showErrorMessage="1" xr:uid="{13F93EC0-A2BE-4C90-BA97-50BE04D4ABFB}">
          <x14:formula1>
            <xm:f>'Criterios de valor. automáticos'!$B$14:$B$16</xm:f>
          </x14:formula1>
          <xm:sqref>E19:E27 E11:E15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AE4328AEE12C4B877E9743F119C71C" ma:contentTypeVersion="4" ma:contentTypeDescription="Crear nuevo documento." ma:contentTypeScope="" ma:versionID="15d3940e58eb16e0b67fd83a7a6428d7">
  <xsd:schema xmlns:xsd="http://www.w3.org/2001/XMLSchema" xmlns:xs="http://www.w3.org/2001/XMLSchema" xmlns:p="http://schemas.microsoft.com/office/2006/metadata/properties" xmlns:ns2="12a94c9c-0384-4dcd-8f55-77d313f85fb4" targetNamespace="http://schemas.microsoft.com/office/2006/metadata/properties" ma:root="true" ma:fieldsID="ada7f2e6e160c6acbdda42e0cd7d74dc" ns2:_="">
    <xsd:import namespace="12a94c9c-0384-4dcd-8f55-77d313f85f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a94c9c-0384-4dcd-8f55-77d313f85f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1314AE-1227-4B0D-BD9A-452CA9EA1A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6BF77-71C4-4708-8678-0164EBA9AB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a94c9c-0384-4dcd-8f55-77d313f85f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80A2C3-E8FE-4B83-8CF0-37A89EB0C8E9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12a94c9c-0384-4dcd-8f55-77d313f85fb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6</vt:i4>
      </vt:variant>
    </vt:vector>
  </HeadingPairs>
  <TitlesOfParts>
    <vt:vector size="29" baseType="lpstr">
      <vt:lpstr>Resumen</vt:lpstr>
      <vt:lpstr>Criterios de valor. automáticos</vt:lpstr>
      <vt:lpstr>Instrucciones</vt:lpstr>
      <vt:lpstr>UNIX1</vt:lpstr>
      <vt:lpstr>UNIX2</vt:lpstr>
      <vt:lpstr>UNIX3</vt:lpstr>
      <vt:lpstr>UNIX4</vt:lpstr>
      <vt:lpstr>MICRO1</vt:lpstr>
      <vt:lpstr>MICRO2</vt:lpstr>
      <vt:lpstr>MICRO3</vt:lpstr>
      <vt:lpstr>MICRO4</vt:lpstr>
      <vt:lpstr>MIDDLE1</vt:lpstr>
      <vt:lpstr>MIDDLE2</vt:lpstr>
      <vt:lpstr>MIDDLE3</vt:lpstr>
      <vt:lpstr>DOCS</vt:lpstr>
      <vt:lpstr>ALMA</vt:lpstr>
      <vt:lpstr>BBDD1</vt:lpstr>
      <vt:lpstr>BBDD2</vt:lpstr>
      <vt:lpstr>MON</vt:lpstr>
      <vt:lpstr>EXTRA1</vt:lpstr>
      <vt:lpstr>EXTRA2</vt:lpstr>
      <vt:lpstr>EXTRA3</vt:lpstr>
      <vt:lpstr>EXTRA4</vt:lpstr>
      <vt:lpstr>FRACCION</vt:lpstr>
      <vt:lpstr>MAX_CERTIFICACIONES</vt:lpstr>
      <vt:lpstr>MAX_EXPERIENCIA</vt:lpstr>
      <vt:lpstr>MAX_FORM_REGLADA</vt:lpstr>
      <vt:lpstr>MAX_FORM_TECNOLOGICA</vt:lpstr>
      <vt:lpstr>MÁXIMO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BARRADO AGUIRRE</dc:creator>
  <cp:lastModifiedBy>SAMUEL BARRADO AGUIRRE</cp:lastModifiedBy>
  <dcterms:created xsi:type="dcterms:W3CDTF">2024-03-04T06:48:48Z</dcterms:created>
  <dcterms:modified xsi:type="dcterms:W3CDTF">2024-03-11T07:29:09Z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0x0101001EAE4328AEE12C4B877E9743F119C71C</vt:lpwstr>
  </property>
</Properties>
</file>