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1835-2024 Equipamiento radiofrecuencia para eventos\INFORMES\"/>
    </mc:Choice>
  </mc:AlternateContent>
  <xr:revisionPtr revIDLastSave="0" documentId="13_ncr:1_{EFF8D1FD-60DE-4D06-8E79-8625F1F6B33C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  <sheet name="Hoja1" sheetId="7" r:id="rId3"/>
  </sheets>
  <definedNames>
    <definedName name="_xlnm.Print_Area" localSheetId="0">'ALTERNATIVA ADJUDICADA'!$A$1:$L$17</definedName>
    <definedName name="_xlnm.Print_Area" localSheetId="1">valoración!$A$2:$X$16</definedName>
  </definedNames>
  <calcPr calcId="191029"/>
</workbook>
</file>

<file path=xl/calcChain.xml><?xml version="1.0" encoding="utf-8"?>
<calcChain xmlns="http://schemas.openxmlformats.org/spreadsheetml/2006/main">
  <c r="F12" i="5" l="1"/>
  <c r="F11" i="5"/>
  <c r="F10" i="5"/>
  <c r="F9" i="5"/>
  <c r="M12" i="5"/>
  <c r="M11" i="5"/>
  <c r="M10" i="5"/>
  <c r="M9" i="5"/>
  <c r="L10" i="5"/>
  <c r="G10" i="5" l="1"/>
  <c r="K13" i="6"/>
  <c r="L10" i="6"/>
  <c r="C13" i="6"/>
  <c r="L9" i="5" l="1"/>
  <c r="L11" i="5"/>
  <c r="C13" i="5"/>
  <c r="L12" i="6" l="1"/>
  <c r="L11" i="6"/>
  <c r="L9" i="6"/>
  <c r="A4" i="6" l="1"/>
  <c r="A3" i="6"/>
  <c r="A2" i="6"/>
  <c r="L12" i="5" l="1"/>
  <c r="G12" i="5"/>
  <c r="G11" i="5"/>
  <c r="N10" i="5"/>
  <c r="G9" i="5"/>
  <c r="P10" i="5" l="1"/>
  <c r="Q10" i="5" s="1"/>
  <c r="I10" i="5"/>
  <c r="J10" i="5" s="1"/>
  <c r="N12" i="5"/>
  <c r="I11" i="5"/>
  <c r="J11" i="5" s="1"/>
  <c r="I12" i="5"/>
  <c r="J12" i="5" s="1"/>
  <c r="I9" i="5"/>
  <c r="J9" i="5" s="1"/>
  <c r="P9" i="5"/>
  <c r="P12" i="5"/>
  <c r="N11" i="5"/>
  <c r="P11" i="5"/>
  <c r="N9" i="5"/>
  <c r="J13" i="5" l="1"/>
  <c r="Q12" i="5"/>
  <c r="Q11" i="5"/>
  <c r="Q9" i="5"/>
  <c r="Q13" i="5" l="1"/>
</calcChain>
</file>

<file path=xl/sharedStrings.xml><?xml version="1.0" encoding="utf-8"?>
<sst xmlns="http://schemas.openxmlformats.org/spreadsheetml/2006/main" count="61" uniqueCount="35">
  <si>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</si>
  <si>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</si>
  <si>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</si>
  <si>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</si>
  <si>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</si>
  <si>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</si>
  <si>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</si>
  <si>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</si>
  <si>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</si>
  <si>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</si>
  <si>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</si>
  <si>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</si>
  <si>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</si>
  <si>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</si>
  <si>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</si>
  <si>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</si>
  <si>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</si>
  <si>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</si>
  <si>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</si>
  <si>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</si>
  <si>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Importe Oferta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</si>
  <si>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</si>
  <si>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Valor estimado            </t>
  </si>
  <si>
    <t xml:space="preserve">Importe Oferta </t>
  </si>
  <si>
    <t xml:space="preserve">Valor estimado           </t>
  </si>
  <si>
    <t>Madrid, a 14 de mayo de 2024</t>
  </si>
  <si>
    <t>LOTE 1:  Equipos de transmisión RF</t>
  </si>
  <si>
    <t>SVP Broadcast Microwave, S.L.</t>
  </si>
  <si>
    <t>Q in Media Broadcast Systems, S.L.</t>
  </si>
  <si>
    <t>LOTE 2: Equipos receptores de RF</t>
  </si>
  <si>
    <t>LOTE 3: Accesorios de RF</t>
  </si>
  <si>
    <t>PROPUESTA DE ADJUDICACIÓN DEL EXPEDIENTE S-01835-2024</t>
  </si>
  <si>
    <t>"Equipamiento de Radiofrecuencia para eventos"</t>
  </si>
  <si>
    <t>Alternativa 2: oferta conjunta "SVP Broadcast Microwave, S.L." por los lotes 1, 2  y 3</t>
  </si>
  <si>
    <t>Madrid, a 23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</si>
</sst>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79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6" fontId="6" fillId="0" borderId="10" xfId="0" applyNumberFormat="1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4" fontId="6" fillId="0" borderId="10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0" xfId="0" applyNumberFormat="1" applyFont="1" applyFill="1" applyBorder="1" applyAlignment="1">
      <alignment horizontal="center" vertical="center"/>
    </xf>
    <xf numFmtId="164" fontId="5" fillId="0" borderId="11" xfId="2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right" vertical="center" wrapText="1"/>
    </xf>
    <xf numFmtId="166" fontId="17" fillId="0" borderId="12" xfId="0" applyNumberFormat="1" applyFont="1" applyFill="1" applyBorder="1" applyAlignment="1">
      <alignment horizontal="center" vertical="center"/>
    </xf>
    <xf numFmtId="165" fontId="5" fillId="0" borderId="9" xfId="2" applyNumberFormat="1" applyFont="1" applyFill="1" applyBorder="1" applyAlignment="1">
      <alignment horizontal="center" vertical="center"/>
    </xf>
    <xf numFmtId="9" fontId="5" fillId="0" borderId="9" xfId="3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0" fontId="16" fillId="0" borderId="15" xfId="0" applyNumberFormat="1" applyFont="1" applyFill="1" applyBorder="1" applyAlignment="1">
      <alignment horizontal="left" vertical="top" wrapText="1"/>
    </xf>
    <xf numFmtId="164" fontId="5" fillId="0" borderId="16" xfId="2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right" vertical="center" indent="1"/>
    </xf>
    <xf numFmtId="0" fontId="0" fillId="4" borderId="0" xfId="0" applyFill="1"/>
    <xf numFmtId="166" fontId="6" fillId="4" borderId="10" xfId="0" applyNumberFormat="1" applyFont="1" applyFill="1" applyBorder="1" applyAlignment="1">
      <alignment horizontal="right" vertical="center" indent="1"/>
    </xf>
    <xf numFmtId="4" fontId="6" fillId="4" borderId="10" xfId="0" applyNumberFormat="1" applyFont="1" applyFill="1" applyBorder="1" applyAlignment="1">
      <alignment horizontal="right" vertical="center" indent="1"/>
    </xf>
    <xf numFmtId="0" fontId="4" fillId="4" borderId="0" xfId="0" applyFont="1" applyFill="1" applyBorder="1" applyAlignment="1">
      <alignment vertical="center" wrapText="1"/>
    </xf>
    <xf numFmtId="0" fontId="9" fillId="4" borderId="12" xfId="0" applyNumberFormat="1" applyFont="1" applyFill="1" applyBorder="1" applyAlignment="1">
      <alignment horizontal="right" vertical="center" wrapText="1"/>
    </xf>
    <xf numFmtId="166" fontId="17" fillId="4" borderId="12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16" fillId="4" borderId="1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/>
    <xf numFmtId="4" fontId="6" fillId="0" borderId="17" xfId="0" applyNumberFormat="1" applyFont="1" applyFill="1" applyBorder="1" applyAlignment="1">
      <alignment horizontal="center" vertical="center"/>
    </xf>
    <xf numFmtId="4" fontId="6" fillId="0" borderId="18" xfId="0" applyNumberFormat="1" applyFont="1" applyFill="1" applyBorder="1" applyAlignment="1">
      <alignment horizontal="center" vertical="center"/>
    </xf>
    <xf numFmtId="43" fontId="3" fillId="0" borderId="0" xfId="0" applyNumberFormat="1" applyFont="1" applyFill="1" applyBorder="1"/>
    <xf numFmtId="43" fontId="0" fillId="4" borderId="0" xfId="0" applyNumberFormat="1" applyFill="1"/>
    <xf numFmtId="44" fontId="0" fillId="0" borderId="0" xfId="0" applyNumberFormat="1"/>
    <xf numFmtId="0" fontId="9" fillId="3" borderId="1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165" fontId="5" fillId="0" borderId="10" xfId="2" applyNumberFormat="1" applyFont="1" applyFill="1" applyBorder="1" applyAlignment="1">
      <alignment vertical="center"/>
    </xf>
    <xf numFmtId="0" fontId="9" fillId="3" borderId="12" xfId="0" applyFont="1" applyFill="1" applyBorder="1" applyAlignment="1">
      <alignment horizontal="left" vertical="center" wrapText="1"/>
    </xf>
    <xf numFmtId="164" fontId="5" fillId="0" borderId="11" xfId="2" applyNumberFormat="1" applyFont="1" applyFill="1" applyBorder="1" applyAlignment="1">
      <alignment horizontal="center" vertical="center"/>
    </xf>
    <xf numFmtId="164" fontId="5" fillId="0" borderId="16" xfId="2" applyNumberFormat="1" applyFont="1" applyFill="1" applyBorder="1" applyAlignment="1">
      <alignment horizontal="center" vertical="center"/>
    </xf>
    <xf numFmtId="9" fontId="5" fillId="5" borderId="9" xfId="3" applyFont="1" applyFill="1" applyBorder="1" applyAlignment="1">
      <alignment horizontal="center" vertical="center"/>
    </xf>
    <xf numFmtId="166" fontId="6" fillId="5" borderId="10" xfId="0" applyNumberFormat="1" applyFont="1" applyFill="1" applyBorder="1" applyAlignment="1">
      <alignment horizontal="right" vertical="center" indent="1"/>
    </xf>
    <xf numFmtId="4" fontId="6" fillId="5" borderId="10" xfId="0" applyNumberFormat="1" applyFont="1" applyFill="1" applyBorder="1" applyAlignment="1">
      <alignment horizontal="right" vertical="center" indent="1"/>
    </xf>
    <xf numFmtId="165" fontId="5" fillId="5" borderId="10" xfId="2" applyNumberFormat="1" applyFont="1" applyFill="1" applyBorder="1" applyAlignment="1">
      <alignment vertical="center"/>
    </xf>
    <xf numFmtId="10" fontId="5" fillId="5" borderId="10" xfId="0" applyNumberFormat="1" applyFont="1" applyFill="1" applyBorder="1" applyAlignment="1">
      <alignment horizontal="center" vertical="center"/>
    </xf>
    <xf numFmtId="164" fontId="5" fillId="5" borderId="11" xfId="2" applyNumberFormat="1" applyFont="1" applyFill="1" applyBorder="1" applyAlignment="1">
      <alignment horizontal="center" vertical="center"/>
    </xf>
    <xf numFmtId="0" fontId="6" fillId="5" borderId="9" xfId="0" applyNumberFormat="1" applyFont="1" applyFill="1" applyBorder="1" applyAlignment="1">
      <alignment horizontal="left" vertical="center" wrapText="1"/>
    </xf>
    <xf numFmtId="166" fontId="6" fillId="5" borderId="10" xfId="0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9" fontId="18" fillId="4" borderId="4" xfId="3" applyFont="1" applyFill="1" applyBorder="1" applyAlignment="1">
      <alignment horizontal="center" vertical="center"/>
    </xf>
    <xf numFmtId="9" fontId="18" fillId="4" borderId="13" xfId="3" applyFont="1" applyFill="1" applyBorder="1" applyAlignment="1">
      <alignment horizontal="center" vertical="center"/>
    </xf>
    <xf numFmtId="9" fontId="18" fillId="4" borderId="14" xfId="3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13" xfId="2" applyNumberFormat="1" applyFont="1" applyFill="1" applyBorder="1" applyAlignment="1">
      <alignment horizontal="center" vertical="center"/>
    </xf>
    <xf numFmtId="165" fontId="18" fillId="0" borderId="14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13" xfId="3" applyFont="1" applyFill="1" applyBorder="1" applyAlignment="1">
      <alignment horizontal="center" vertical="center"/>
    </xf>
    <xf numFmtId="9" fontId="18" fillId="0" borderId="14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topLeftCell="A4" workbookViewId="0">
      <selection activeCell="D34" sqref="D34"/>
    </sheetView>
  </sheetViews>
  <sheetFormatPr baseColWidth="10" defaultRowHeight="12.75" x14ac:dyDescent="0.2"/>
  <cols>
    <col min="1" max="1" width="32.85546875" customWidth="1"/>
    <col min="2" max="2" width="35.85546875" customWidth="1"/>
    <col min="3" max="3" width="29.5703125" customWidth="1"/>
    <col min="4" max="4" width="21.140625" customWidth="1"/>
    <col min="5" max="5" width="16.7109375" customWidth="1"/>
    <col min="6" max="6" width="18.85546875" bestFit="1" customWidth="1"/>
    <col min="7" max="11" width="16.7109375" customWidth="1"/>
    <col min="12" max="12" width="16.140625" customWidth="1"/>
  </cols>
  <sheetData>
    <row r="1" spans="1:12" ht="48" customHeight="1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18" x14ac:dyDescent="0.25">
      <c r="A2" s="68" t="str">
        <f>valoración!A3</f>
        <v>PROPUESTA DE ADJUDICACIÓN DEL EXPEDIENTE S-01835-2024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35"/>
    </row>
    <row r="3" spans="1:12" ht="18" x14ac:dyDescent="0.25">
      <c r="A3" s="68" t="str">
        <f>valoración!A4</f>
        <v>"Equipamiento de Radiofrecuencia para eventos"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35"/>
    </row>
    <row r="4" spans="1:12" ht="18" x14ac:dyDescent="0.25">
      <c r="A4" s="68" t="str">
        <f>valoración!A5</f>
        <v>RESUMEN PUNTUACIÓN TÉCNICA Y ECONÓMICA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35"/>
    </row>
    <row r="5" spans="1:12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3.5" thickBo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30.75" customHeight="1" thickBot="1" x14ac:dyDescent="0.25">
      <c r="A7" s="35"/>
      <c r="B7" s="35"/>
      <c r="C7" s="35"/>
      <c r="D7" s="35"/>
      <c r="E7" s="65" t="s">
        <v>33</v>
      </c>
      <c r="F7" s="66"/>
      <c r="G7" s="66"/>
      <c r="H7" s="66"/>
      <c r="I7" s="66"/>
      <c r="J7" s="66"/>
      <c r="K7" s="67"/>
      <c r="L7" s="35"/>
    </row>
    <row r="8" spans="1:12" ht="30.75" thickBot="1" x14ac:dyDescent="0.25">
      <c r="A8" s="15" t="s">
        <v>4</v>
      </c>
      <c r="B8" s="16" t="s">
        <v>5</v>
      </c>
      <c r="C8" s="17" t="s">
        <v>24</v>
      </c>
      <c r="D8" s="18" t="s">
        <v>0</v>
      </c>
      <c r="E8" s="16" t="s">
        <v>15</v>
      </c>
      <c r="F8" s="16" t="s">
        <v>23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19</v>
      </c>
    </row>
    <row r="9" spans="1:12" ht="35.1" customHeight="1" thickBot="1" x14ac:dyDescent="0.25">
      <c r="A9" s="69" t="s">
        <v>26</v>
      </c>
      <c r="B9" s="62" t="s">
        <v>27</v>
      </c>
      <c r="C9" s="63">
        <v>175000</v>
      </c>
      <c r="D9" s="64">
        <v>15</v>
      </c>
      <c r="E9" s="56">
        <v>0.05</v>
      </c>
      <c r="F9" s="57">
        <v>165338</v>
      </c>
      <c r="G9" s="58">
        <v>85</v>
      </c>
      <c r="H9" s="58">
        <v>100</v>
      </c>
      <c r="I9" s="59">
        <v>1</v>
      </c>
      <c r="J9" s="60">
        <v>0.330188679245283</v>
      </c>
      <c r="K9" s="61">
        <v>33.018867924528301</v>
      </c>
      <c r="L9" s="44">
        <f>100-($F9*100/$C9)</f>
        <v>5.5211428571428627</v>
      </c>
    </row>
    <row r="10" spans="1:12" ht="35.1" customHeight="1" thickBot="1" x14ac:dyDescent="0.25">
      <c r="A10" s="70"/>
      <c r="B10" s="51" t="s">
        <v>28</v>
      </c>
      <c r="C10" s="19">
        <v>175000</v>
      </c>
      <c r="D10" s="20">
        <v>0</v>
      </c>
      <c r="E10" s="30">
        <v>0</v>
      </c>
      <c r="F10" s="36">
        <v>160370</v>
      </c>
      <c r="G10" s="22">
        <v>85</v>
      </c>
      <c r="H10" s="22">
        <v>85</v>
      </c>
      <c r="I10" s="52"/>
      <c r="J10" s="25"/>
      <c r="K10" s="26"/>
      <c r="L10" s="44">
        <f>100-($F10*100/$C10)</f>
        <v>8.36</v>
      </c>
    </row>
    <row r="11" spans="1:12" ht="35.1" customHeight="1" thickBot="1" x14ac:dyDescent="0.25">
      <c r="A11" s="50" t="s">
        <v>29</v>
      </c>
      <c r="B11" s="62" t="s">
        <v>27</v>
      </c>
      <c r="C11" s="63">
        <v>235000</v>
      </c>
      <c r="D11" s="64">
        <v>15</v>
      </c>
      <c r="E11" s="56">
        <v>0.05</v>
      </c>
      <c r="F11" s="57">
        <v>222504.25</v>
      </c>
      <c r="G11" s="58">
        <v>85</v>
      </c>
      <c r="H11" s="58">
        <v>100</v>
      </c>
      <c r="I11" s="59">
        <v>1</v>
      </c>
      <c r="J11" s="60">
        <v>0.44339622641509435</v>
      </c>
      <c r="K11" s="61">
        <v>44.339622641509436</v>
      </c>
      <c r="L11" s="45">
        <f t="shared" ref="L11:L12" si="0">100-($F11*100/$C11)</f>
        <v>5.3173404255319099</v>
      </c>
    </row>
    <row r="12" spans="1:12" ht="35.1" customHeight="1" thickBot="1" x14ac:dyDescent="0.25">
      <c r="A12" s="53" t="s">
        <v>30</v>
      </c>
      <c r="B12" s="62" t="s">
        <v>27</v>
      </c>
      <c r="C12" s="63">
        <v>120000</v>
      </c>
      <c r="D12" s="64">
        <v>15</v>
      </c>
      <c r="E12" s="56">
        <v>0.05</v>
      </c>
      <c r="F12" s="57">
        <v>114000</v>
      </c>
      <c r="G12" s="58">
        <v>85</v>
      </c>
      <c r="H12" s="58">
        <v>100</v>
      </c>
      <c r="I12" s="59">
        <v>1</v>
      </c>
      <c r="J12" s="60">
        <v>0.22641509433962265</v>
      </c>
      <c r="K12" s="61">
        <v>22.641509433962266</v>
      </c>
      <c r="L12" s="45">
        <f t="shared" si="0"/>
        <v>5</v>
      </c>
    </row>
    <row r="13" spans="1:12" ht="41.25" thickBot="1" x14ac:dyDescent="0.25">
      <c r="A13" s="38"/>
      <c r="B13" s="39" t="s">
        <v>12</v>
      </c>
      <c r="C13" s="40">
        <f>C9+C11+C12</f>
        <v>530000</v>
      </c>
      <c r="D13" s="41"/>
      <c r="E13" s="41"/>
      <c r="F13" s="41"/>
      <c r="G13" s="41"/>
      <c r="H13" s="41"/>
      <c r="I13" s="41"/>
      <c r="J13" s="42" t="s">
        <v>18</v>
      </c>
      <c r="K13" s="55">
        <f>SUM(K9:K12)</f>
        <v>100.00000000000001</v>
      </c>
      <c r="L13" s="47"/>
    </row>
    <row r="14" spans="1:12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x14ac:dyDescent="0.2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14.25" x14ac:dyDescent="0.2">
      <c r="A16" s="43" t="s">
        <v>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ht="14.25" x14ac:dyDescent="0.2">
      <c r="A17" s="43" t="s">
        <v>34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x14ac:dyDescent="0.2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20" spans="1:12" x14ac:dyDescent="0.2">
      <c r="F20" s="48"/>
    </row>
  </sheetData>
  <mergeCells count="5">
    <mergeCell ref="E7:K7"/>
    <mergeCell ref="A2:K2"/>
    <mergeCell ref="A3:K3"/>
    <mergeCell ref="A4:K4"/>
    <mergeCell ref="A9:A1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18"/>
  <sheetViews>
    <sheetView showGridLines="0" showZeros="0" topLeftCell="C1" zoomScaleNormal="100" workbookViewId="0">
      <selection activeCell="P9" sqref="P9"/>
    </sheetView>
  </sheetViews>
  <sheetFormatPr baseColWidth="10" defaultColWidth="11.42578125" defaultRowHeight="15" x14ac:dyDescent="0.2"/>
  <cols>
    <col min="1" max="1" width="30.42578125" style="9" customWidth="1"/>
    <col min="2" max="2" width="32.85546875" style="10" customWidth="1"/>
    <col min="3" max="3" width="25.140625" style="10" customWidth="1"/>
    <col min="4" max="4" width="17" style="10" customWidth="1"/>
    <col min="5" max="5" width="18.85546875" style="10" customWidth="1"/>
    <col min="6" max="11" width="16.7109375" style="10" customWidth="1"/>
    <col min="12" max="12" width="18.85546875" style="10" bestFit="1" customWidth="1"/>
    <col min="13" max="24" width="16.7109375" style="10" customWidth="1"/>
    <col min="25" max="16384" width="11.42578125" style="10"/>
  </cols>
  <sheetData>
    <row r="1" spans="1:28" x14ac:dyDescent="0.2">
      <c r="AA1" s="12" t="s">
        <v>6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17</v>
      </c>
      <c r="AB2" s="14">
        <v>85</v>
      </c>
    </row>
    <row r="3" spans="1:28" s="3" customFormat="1" ht="22.5" customHeight="1" x14ac:dyDescent="0.15">
      <c r="A3" s="78" t="s">
        <v>31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AA3" s="24" t="s">
        <v>8</v>
      </c>
    </row>
    <row r="4" spans="1:28" s="3" customFormat="1" ht="22.5" customHeight="1" x14ac:dyDescent="0.15">
      <c r="A4" s="78" t="s">
        <v>32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</row>
    <row r="5" spans="1:28" s="3" customFormat="1" ht="24.6" customHeight="1" x14ac:dyDescent="0.15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</row>
    <row r="6" spans="1:28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8" s="3" customFormat="1" ht="24.75" customHeight="1" thickBot="1" x14ac:dyDescent="0.3">
      <c r="A7" s="2"/>
      <c r="B7" s="6"/>
      <c r="C7" s="7"/>
      <c r="D7" s="7"/>
      <c r="E7" s="72" t="s">
        <v>14</v>
      </c>
      <c r="F7" s="73"/>
      <c r="G7" s="73"/>
      <c r="H7" s="73"/>
      <c r="I7" s="73"/>
      <c r="J7" s="74"/>
      <c r="K7" s="75" t="s">
        <v>33</v>
      </c>
      <c r="L7" s="76"/>
      <c r="M7" s="76"/>
      <c r="N7" s="76"/>
      <c r="O7" s="76"/>
      <c r="P7" s="76"/>
      <c r="Q7" s="77"/>
    </row>
    <row r="8" spans="1:28" s="8" customFormat="1" ht="30.75" thickBot="1" x14ac:dyDescent="0.25">
      <c r="A8" s="15" t="s">
        <v>4</v>
      </c>
      <c r="B8" s="16" t="s">
        <v>5</v>
      </c>
      <c r="C8" s="17" t="s">
        <v>22</v>
      </c>
      <c r="D8" s="18" t="s">
        <v>0</v>
      </c>
      <c r="E8" s="16" t="s">
        <v>20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21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8" s="3" customFormat="1" ht="35.1" customHeight="1" thickBot="1" x14ac:dyDescent="0.2">
      <c r="A9" s="69" t="s">
        <v>26</v>
      </c>
      <c r="B9" s="51" t="s">
        <v>27</v>
      </c>
      <c r="C9" s="19">
        <v>175000</v>
      </c>
      <c r="D9" s="20">
        <v>15</v>
      </c>
      <c r="E9" s="21">
        <v>174040</v>
      </c>
      <c r="F9" s="22">
        <f>$AB$2*(2-E9/MIN(E$9:E$9))</f>
        <v>85</v>
      </c>
      <c r="G9" s="22">
        <f>D9+F9</f>
        <v>100</v>
      </c>
      <c r="H9" s="29">
        <v>1</v>
      </c>
      <c r="I9" s="25">
        <f>+$C9/$C$13*H9</f>
        <v>0.330188679245283</v>
      </c>
      <c r="J9" s="54">
        <f t="shared" ref="J9:J12" si="0">+G9*I9</f>
        <v>33.018867924528301</v>
      </c>
      <c r="K9" s="30">
        <v>0.05</v>
      </c>
      <c r="L9" s="36">
        <f>+$E9*(1-K9)</f>
        <v>165338</v>
      </c>
      <c r="M9" s="37">
        <f>$AB$2*(2-L9/MIN(L$9:L$9))</f>
        <v>85</v>
      </c>
      <c r="N9" s="37">
        <f>$D9+M9</f>
        <v>100</v>
      </c>
      <c r="O9" s="52">
        <v>1</v>
      </c>
      <c r="P9" s="25">
        <f>+$C9/$C$13*O9</f>
        <v>0.330188679245283</v>
      </c>
      <c r="Q9" s="26">
        <f>+N9*P9</f>
        <v>33.018867924528301</v>
      </c>
    </row>
    <row r="10" spans="1:28" s="3" customFormat="1" ht="35.1" customHeight="1" thickBot="1" x14ac:dyDescent="0.2">
      <c r="A10" s="70"/>
      <c r="B10" s="51" t="s">
        <v>28</v>
      </c>
      <c r="C10" s="19">
        <v>175000</v>
      </c>
      <c r="D10" s="20">
        <v>0</v>
      </c>
      <c r="E10" s="21">
        <v>160370</v>
      </c>
      <c r="F10" s="22">
        <f>$AB$2*(2-E10/MIN(E$10:E$10))</f>
        <v>85</v>
      </c>
      <c r="G10" s="22">
        <f>D10+F10</f>
        <v>85</v>
      </c>
      <c r="H10" s="29"/>
      <c r="I10" s="25">
        <f>+$C10/$C$13*H10</f>
        <v>0</v>
      </c>
      <c r="J10" s="26">
        <f t="shared" si="0"/>
        <v>0</v>
      </c>
      <c r="K10" s="30">
        <v>0</v>
      </c>
      <c r="L10" s="36">
        <f>+$E10*(1-K10)</f>
        <v>160370</v>
      </c>
      <c r="M10" s="37">
        <f>$AB$2*(2-L10/MIN(L$10:L$10))</f>
        <v>85</v>
      </c>
      <c r="N10" s="37">
        <f>$D10+M10</f>
        <v>85</v>
      </c>
      <c r="O10" s="52"/>
      <c r="P10" s="25">
        <f>+$C10/$C$13*O10</f>
        <v>0</v>
      </c>
      <c r="Q10" s="26">
        <f>+N10*P10</f>
        <v>0</v>
      </c>
    </row>
    <row r="11" spans="1:28" s="3" customFormat="1" ht="35.1" customHeight="1" thickBot="1" x14ac:dyDescent="0.2">
      <c r="A11" s="50" t="s">
        <v>29</v>
      </c>
      <c r="B11" s="51" t="s">
        <v>27</v>
      </c>
      <c r="C11" s="19">
        <v>235000</v>
      </c>
      <c r="D11" s="20">
        <v>15</v>
      </c>
      <c r="E11" s="21">
        <v>234215</v>
      </c>
      <c r="F11" s="22">
        <f>$AB$2*(2-E11/MIN(E$11:E$11))</f>
        <v>85</v>
      </c>
      <c r="G11" s="22">
        <f t="shared" ref="G11:G12" si="1">D11+F11</f>
        <v>100</v>
      </c>
      <c r="H11" s="29">
        <v>1</v>
      </c>
      <c r="I11" s="25">
        <f>+$C11/$C$13*H11</f>
        <v>0.44339622641509435</v>
      </c>
      <c r="J11" s="54">
        <f t="shared" si="0"/>
        <v>44.339622641509436</v>
      </c>
      <c r="K11" s="30">
        <v>0.05</v>
      </c>
      <c r="L11" s="31">
        <f t="shared" ref="L11:L12" si="2">+$E11*(1-K11)</f>
        <v>222504.25</v>
      </c>
      <c r="M11" s="22">
        <f>$AB$2*(2-L11/MIN(L$11:L$11))</f>
        <v>85</v>
      </c>
      <c r="N11" s="22">
        <f t="shared" ref="N11:N12" si="3">$D11+M11</f>
        <v>100</v>
      </c>
      <c r="O11" s="52">
        <v>1</v>
      </c>
      <c r="P11" s="25">
        <f>+$C11/$C$13*O11</f>
        <v>0.44339622641509435</v>
      </c>
      <c r="Q11" s="26">
        <f t="shared" ref="Q11:Q12" si="4">+N11*P11</f>
        <v>44.339622641509436</v>
      </c>
    </row>
    <row r="12" spans="1:28" s="3" customFormat="1" ht="35.1" customHeight="1" thickBot="1" x14ac:dyDescent="0.2">
      <c r="A12" s="49" t="s">
        <v>30</v>
      </c>
      <c r="B12" s="51" t="s">
        <v>27</v>
      </c>
      <c r="C12" s="19">
        <v>120000</v>
      </c>
      <c r="D12" s="20">
        <v>15</v>
      </c>
      <c r="E12" s="21">
        <v>120000</v>
      </c>
      <c r="F12" s="22">
        <f>$AB$2*(2-E12/MIN(E$12:E$12))</f>
        <v>85</v>
      </c>
      <c r="G12" s="34">
        <f t="shared" si="1"/>
        <v>100</v>
      </c>
      <c r="H12" s="29">
        <v>1</v>
      </c>
      <c r="I12" s="25">
        <f>+$C12/$C$13*H12</f>
        <v>0.22641509433962265</v>
      </c>
      <c r="J12" s="54">
        <f t="shared" si="0"/>
        <v>22.641509433962266</v>
      </c>
      <c r="K12" s="30">
        <v>0.05</v>
      </c>
      <c r="L12" s="31">
        <f t="shared" si="2"/>
        <v>114000</v>
      </c>
      <c r="M12" s="22">
        <f>$AB$2*(2-L12/MIN(L$12:L$12))</f>
        <v>85</v>
      </c>
      <c r="N12" s="22">
        <f t="shared" si="3"/>
        <v>100</v>
      </c>
      <c r="O12" s="52">
        <v>1</v>
      </c>
      <c r="P12" s="25">
        <f>+$C12/$C$13*O12</f>
        <v>0.22641509433962265</v>
      </c>
      <c r="Q12" s="26">
        <f t="shared" si="4"/>
        <v>22.641509433962266</v>
      </c>
    </row>
    <row r="13" spans="1:28" ht="42.75" customHeight="1" thickBot="1" x14ac:dyDescent="0.25">
      <c r="B13" s="27" t="s">
        <v>12</v>
      </c>
      <c r="C13" s="28">
        <f>C9+C11+C12</f>
        <v>530000</v>
      </c>
      <c r="I13" s="32" t="s">
        <v>13</v>
      </c>
      <c r="J13" s="55">
        <f>SUM(J9:J12)</f>
        <v>100.00000000000001</v>
      </c>
      <c r="P13" s="32" t="s">
        <v>13</v>
      </c>
      <c r="Q13" s="33">
        <f>SUM(Q9:Q12)</f>
        <v>100.00000000000001</v>
      </c>
      <c r="R13" s="46"/>
    </row>
    <row r="15" spans="1:28" ht="14.25" x14ac:dyDescent="0.2">
      <c r="A15" s="1" t="s">
        <v>2</v>
      </c>
    </row>
    <row r="16" spans="1:28" ht="14.25" x14ac:dyDescent="0.2">
      <c r="A16" s="1" t="s">
        <v>25</v>
      </c>
    </row>
    <row r="18" spans="1:7" ht="21" customHeight="1" x14ac:dyDescent="0.2">
      <c r="A18" s="71"/>
      <c r="B18" s="71"/>
      <c r="C18" s="71"/>
      <c r="D18" s="71"/>
      <c r="E18" s="71"/>
      <c r="F18" s="71"/>
      <c r="G18" s="71"/>
    </row>
  </sheetData>
  <mergeCells count="7">
    <mergeCell ref="A18:G18"/>
    <mergeCell ref="E7:J7"/>
    <mergeCell ref="K7:Q7"/>
    <mergeCell ref="A3:X3"/>
    <mergeCell ref="A4:X4"/>
    <mergeCell ref="A5:X5"/>
    <mergeCell ref="A9:A1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53C96-CC14-4754-B89B-5E095DC0387E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ALTERNATIVA ADJUDICADA</vt:lpstr>
      <vt:lpstr>valoración</vt:lpstr>
      <vt:lpstr>Hoja1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2024-05-22T10:30:13Z</dcterms:modified>
</cp:coreProperties>
</file>