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os\"/>
    </mc:Choice>
  </mc:AlternateContent>
  <xr:revisionPtr revIDLastSave="0" documentId="13_ncr:1_{0CB0850A-1E42-47EC-917C-242ECB27AE11}" xr6:coauthVersionLast="36" xr6:coauthVersionMax="36" xr10:uidLastSave="{00000000-0000-0000-0000-000000000000}"/>
  <bookViews>
    <workbookView xWindow="0" yWindow="0" windowWidth="28800" windowHeight="11400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ADJUDICADA'!$A$1:$K$19</definedName>
    <definedName name="_xlnm.Print_Area" localSheetId="1">valoración!$A$2:$Q$19</definedName>
  </definedNames>
  <calcPr calcId="191029"/>
</workbook>
</file>

<file path=xl/calcChain.xml><?xml version="1.0" encoding="utf-8"?>
<calcChain xmlns="http://schemas.openxmlformats.org/spreadsheetml/2006/main">
  <c r="K14" i="6" l="1"/>
  <c r="K13" i="6"/>
  <c r="K12" i="6"/>
  <c r="K10" i="6"/>
  <c r="K9" i="6"/>
  <c r="J15" i="6"/>
  <c r="G14" i="6"/>
  <c r="J14" i="6" s="1"/>
  <c r="G13" i="6"/>
  <c r="J13" i="6" s="1"/>
  <c r="I12" i="6"/>
  <c r="G12" i="6"/>
  <c r="J12" i="6" s="1"/>
  <c r="I10" i="6"/>
  <c r="G10" i="6"/>
  <c r="J10" i="6" s="1"/>
  <c r="G9" i="6"/>
  <c r="J9" i="6" s="1"/>
  <c r="C15" i="6"/>
  <c r="M14" i="5"/>
  <c r="M13" i="5"/>
  <c r="M12" i="5"/>
  <c r="F14" i="5"/>
  <c r="F13" i="5"/>
  <c r="F12" i="5"/>
  <c r="C15" i="5" l="1"/>
  <c r="A4" i="6" l="1"/>
  <c r="A3" i="6"/>
  <c r="A2" i="6"/>
  <c r="I14" i="5" l="1"/>
  <c r="L14" i="5"/>
  <c r="G14" i="5"/>
  <c r="L13" i="5"/>
  <c r="G13" i="5"/>
  <c r="L12" i="5"/>
  <c r="G12" i="5"/>
  <c r="P10" i="5"/>
  <c r="L10" i="5"/>
  <c r="F10" i="5"/>
  <c r="G10" i="5" s="1"/>
  <c r="L9" i="5"/>
  <c r="F9" i="5"/>
  <c r="G9" i="5" s="1"/>
  <c r="N12" i="5" l="1"/>
  <c r="M10" i="5"/>
  <c r="N10" i="5" s="1"/>
  <c r="Q10" i="5" s="1"/>
  <c r="P9" i="5"/>
  <c r="P11" i="5"/>
  <c r="Q11" i="5" s="1"/>
  <c r="P12" i="5"/>
  <c r="P13" i="5"/>
  <c r="P14" i="5"/>
  <c r="J14" i="5"/>
  <c r="I9" i="5"/>
  <c r="J9" i="5" s="1"/>
  <c r="I10" i="5"/>
  <c r="J10" i="5" s="1"/>
  <c r="I12" i="5"/>
  <c r="J12" i="5" s="1"/>
  <c r="I13" i="5"/>
  <c r="J13" i="5" s="1"/>
  <c r="N13" i="5"/>
  <c r="N14" i="5"/>
  <c r="M9" i="5"/>
  <c r="N9" i="5" s="1"/>
  <c r="Q9" i="5" l="1"/>
  <c r="Q12" i="5"/>
  <c r="Q14" i="5"/>
  <c r="Q13" i="5"/>
  <c r="J15" i="5"/>
  <c r="Q15" i="5" l="1"/>
</calcChain>
</file>

<file path=xl/sharedStrings.xml><?xml version="1.0" encoding="utf-8"?>
<sst xmlns="http://schemas.openxmlformats.org/spreadsheetml/2006/main" count="67" uniqueCount="36">
  <si>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</si>
  <si>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</si>
  <si>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</si>
  <si>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</si>
  <si>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</si>
  <si>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</si>
  <si>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Valor estimado             (Sin modificación)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</si>
  <si>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</si>
  <si>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</si>
  <si>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</si>
  <si>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</si>
  <si>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</si>
  <si>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</si>
  <si>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</si>
  <si>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</si>
  <si>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</si>
  <si>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</si>
  <si>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</si>
  <si>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</si>
  <si>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%  Ahorro s/ licitación</t>
  </si>
  <si>
    <t>“De conformidad con lo dispuesto en el artículo 44.6 (párrafo segundo) de la Ley 9/2017, de 8 de noviembre, de Contratos del Sector Público, por la que se transponen al ordenamiento jurídico español las Directivas del Parlamento Europeo y del Consejo 2014/23/UE y 2014/24/UE, de 26 de febrero de 2014 (“LCSP”), el presente acuerdo podrá impugnarse en vía administrativa de conformidad con lo dispuesto en la Ley 39/2015, de 1 de octubre, del Procedimiento Administrativo Común de las Administraciones Públicas, ante el Presidente de la Sociedad Estatal de Participaciones Industriales (SEPI), C/ Velázquez nº 134, 28006 Madrid, entidad de derecho público que ostenta la condición de accionista único de la Corporación de Radio y Televisión Española, Sociedad Anónima, S.M.E. en el plazo de un mes a contar desde el día siguiente de la notificación, de acuerdo con lo establecido en la Ley 39/2015, de 1 de octubre, del Procedimiento Administrativo Común de las Administraciones Públicas. Igualmente, le comunicamos que puede ejercer su derecho de acceso al expediente en los términos legalmente establecidos”.</t>
  </si>
  <si>
    <t>PROPUESTA DE ADJUDICACIÓN DEL EXPEDIENTE S-02099-2024</t>
  </si>
  <si>
    <t>Importe Oferta</t>
  </si>
  <si>
    <t>Alternativa 2: oferta conjunta "TRIGITAL" por los dos lotes (2% de descuento)</t>
  </si>
  <si>
    <t>Estación de trabajo con monitor UHD para restauración y remasterización de contenidos cinematográficos digitalizados</t>
  </si>
  <si>
    <t>LOTE 1: Estación de trabajo</t>
  </si>
  <si>
    <t>LOTE 2: 	Monitor UHD</t>
  </si>
  <si>
    <t>SOLUCIONES GRAFICAS POR ORDENADOR, S.L.</t>
  </si>
  <si>
    <t>TRIGITAL INFOGRAFICA, S.L.</t>
  </si>
  <si>
    <t>ECONOCOM PRODUCTS &amp; SOLUTIONS SAU</t>
  </si>
  <si>
    <t>DESESTIMADA: Por no cumplir lo solicitado en el Pliego de especificaciones técnicas</t>
  </si>
  <si>
    <t>economica lote 2</t>
  </si>
  <si>
    <t>CEPROMA, S.A.</t>
  </si>
  <si>
    <t>MONCADA Y LORENZO, S.A.</t>
  </si>
  <si>
    <t>Madrid, a 29 de mayo de 2024</t>
  </si>
  <si>
    <t>EN LAS ALTERNATIVAS SE MARCA EL LICITADOR A ANALIZAR, 
AUNQUE NO SEA LA OFERTA MAS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</si>
</sst>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</numFmts>
  <fonts count="22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  <font>
      <sz val="10"/>
      <name val="Calibri"/>
      <family val="2"/>
    </font>
    <font>
      <b/>
      <sz val="11"/>
      <name val="Tahoma"/>
      <family val="2"/>
    </font>
    <font>
      <sz val="10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theme="0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4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140">
    <xf numFmtId="0" fontId="0" fillId="0" borderId="0" xfId="0"/>
    <xf numFmtId="0" fontId="5" fillId="0" borderId="6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166" fontId="6" fillId="0" borderId="12" xfId="0" applyNumberFormat="1" applyFont="1" applyFill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center" vertical="center"/>
    </xf>
    <xf numFmtId="166" fontId="6" fillId="0" borderId="11" xfId="0" applyNumberFormat="1" applyFont="1" applyFill="1" applyBorder="1" applyAlignment="1">
      <alignment horizontal="right" vertical="center" indent="1"/>
    </xf>
    <xf numFmtId="4" fontId="6" fillId="0" borderId="12" xfId="0" applyNumberFormat="1" applyFont="1" applyFill="1" applyBorder="1" applyAlignment="1">
      <alignment horizontal="right" vertical="center" indent="1"/>
    </xf>
    <xf numFmtId="166" fontId="6" fillId="4" borderId="7" xfId="0" applyNumberFormat="1" applyFont="1" applyFill="1" applyBorder="1" applyAlignment="1">
      <alignment horizontal="right" vertical="center" indent="1"/>
    </xf>
    <xf numFmtId="4" fontId="6" fillId="4" borderId="2" xfId="0" applyNumberFormat="1" applyFont="1" applyFill="1" applyBorder="1" applyAlignment="1">
      <alignment horizontal="right" vertical="center" indent="1"/>
    </xf>
    <xf numFmtId="4" fontId="9" fillId="4" borderId="2" xfId="0" applyNumberFormat="1" applyFont="1" applyFill="1" applyBorder="1" applyAlignment="1">
      <alignment horizontal="right" vertical="center" indent="1"/>
    </xf>
    <xf numFmtId="166" fontId="6" fillId="0" borderId="16" xfId="0" applyNumberFormat="1" applyFont="1" applyFill="1" applyBorder="1" applyAlignment="1">
      <alignment horizontal="center" vertical="center"/>
    </xf>
    <xf numFmtId="4" fontId="6" fillId="0" borderId="17" xfId="0" applyNumberFormat="1" applyFont="1" applyFill="1" applyBorder="1" applyAlignment="1">
      <alignment horizontal="center" vertical="center"/>
    </xf>
    <xf numFmtId="4" fontId="6" fillId="0" borderId="16" xfId="0" applyNumberFormat="1" applyFont="1" applyFill="1" applyBorder="1" applyAlignment="1">
      <alignment horizontal="right" vertical="center" indent="1"/>
    </xf>
    <xf numFmtId="166" fontId="6" fillId="0" borderId="2" xfId="0" applyNumberFormat="1" applyFont="1" applyFill="1" applyBorder="1" applyAlignment="1">
      <alignment horizontal="center" vertical="center"/>
    </xf>
    <xf numFmtId="4" fontId="6" fillId="0" borderId="14" xfId="0" applyNumberFormat="1" applyFont="1" applyFill="1" applyBorder="1" applyAlignment="1">
      <alignment horizontal="center" vertical="center"/>
    </xf>
    <xf numFmtId="166" fontId="6" fillId="0" borderId="7" xfId="0" applyNumberFormat="1" applyFont="1" applyFill="1" applyBorder="1" applyAlignment="1">
      <alignment horizontal="right" vertical="center" indent="1"/>
    </xf>
    <xf numFmtId="4" fontId="6" fillId="0" borderId="2" xfId="0" applyNumberFormat="1" applyFont="1" applyFill="1" applyBorder="1" applyAlignment="1">
      <alignment horizontal="right" vertical="center" indent="1"/>
    </xf>
    <xf numFmtId="0" fontId="13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top"/>
    </xf>
    <xf numFmtId="165" fontId="5" fillId="0" borderId="12" xfId="2" applyNumberFormat="1" applyFont="1" applyFill="1" applyBorder="1" applyAlignment="1">
      <alignment horizontal="center" vertical="center"/>
    </xf>
    <xf numFmtId="10" fontId="5" fillId="0" borderId="12" xfId="0" applyNumberFormat="1" applyFont="1" applyFill="1" applyBorder="1" applyAlignment="1">
      <alignment horizontal="center" vertical="center"/>
    </xf>
    <xf numFmtId="164" fontId="5" fillId="0" borderId="13" xfId="2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164" fontId="5" fillId="0" borderId="14" xfId="2" applyFont="1" applyFill="1" applyBorder="1" applyAlignment="1">
      <alignment horizontal="center" vertical="center"/>
    </xf>
    <xf numFmtId="10" fontId="5" fillId="0" borderId="16" xfId="0" applyNumberFormat="1" applyFont="1" applyFill="1" applyBorder="1" applyAlignment="1">
      <alignment horizontal="center" vertical="center"/>
    </xf>
    <xf numFmtId="164" fontId="5" fillId="0" borderId="17" xfId="2" applyFont="1" applyFill="1" applyBorder="1" applyAlignment="1">
      <alignment horizontal="center" vertical="center"/>
    </xf>
    <xf numFmtId="0" fontId="9" fillId="0" borderId="23" xfId="0" applyNumberFormat="1" applyFont="1" applyFill="1" applyBorder="1" applyAlignment="1">
      <alignment horizontal="right" vertical="center" wrapText="1"/>
    </xf>
    <xf numFmtId="166" fontId="16" fillId="0" borderId="23" xfId="0" applyNumberFormat="1" applyFont="1" applyFill="1" applyBorder="1" applyAlignment="1">
      <alignment horizontal="center" vertical="center"/>
    </xf>
    <xf numFmtId="165" fontId="5" fillId="0" borderId="11" xfId="2" applyNumberFormat="1" applyFont="1" applyFill="1" applyBorder="1" applyAlignment="1">
      <alignment horizontal="center" vertical="center"/>
    </xf>
    <xf numFmtId="165" fontId="5" fillId="0" borderId="7" xfId="2" applyNumberFormat="1" applyFont="1" applyFill="1" applyBorder="1" applyAlignment="1">
      <alignment horizontal="center" vertical="center"/>
    </xf>
    <xf numFmtId="0" fontId="1" fillId="0" borderId="2" xfId="0" applyFont="1" applyFill="1" applyBorder="1"/>
    <xf numFmtId="0" fontId="1" fillId="0" borderId="16" xfId="0" applyFont="1" applyFill="1" applyBorder="1"/>
    <xf numFmtId="4" fontId="6" fillId="4" borderId="16" xfId="0" applyNumberFormat="1" applyFont="1" applyFill="1" applyBorder="1" applyAlignment="1">
      <alignment horizontal="right" vertical="center" indent="1"/>
    </xf>
    <xf numFmtId="4" fontId="9" fillId="4" borderId="16" xfId="0" applyNumberFormat="1" applyFont="1" applyFill="1" applyBorder="1" applyAlignment="1">
      <alignment horizontal="right" vertical="center" indent="1"/>
    </xf>
    <xf numFmtId="9" fontId="5" fillId="0" borderId="15" xfId="3" applyFont="1" applyFill="1" applyBorder="1" applyAlignment="1">
      <alignment horizontal="center" vertical="center"/>
    </xf>
    <xf numFmtId="9" fontId="5" fillId="0" borderId="11" xfId="3" applyFont="1" applyFill="1" applyBorder="1" applyAlignment="1">
      <alignment horizontal="center" vertical="center"/>
    </xf>
    <xf numFmtId="166" fontId="6" fillId="0" borderId="12" xfId="0" applyNumberFormat="1" applyFont="1" applyFill="1" applyBorder="1" applyAlignment="1">
      <alignment horizontal="right" vertical="center" indent="1"/>
    </xf>
    <xf numFmtId="9" fontId="5" fillId="0" borderId="7" xfId="3" applyFont="1" applyFill="1" applyBorder="1" applyAlignment="1">
      <alignment horizontal="center" vertical="center"/>
    </xf>
    <xf numFmtId="166" fontId="6" fillId="0" borderId="2" xfId="0" applyNumberFormat="1" applyFont="1" applyFill="1" applyBorder="1" applyAlignment="1">
      <alignment horizontal="right" vertical="center" indent="1"/>
    </xf>
    <xf numFmtId="166" fontId="6" fillId="0" borderId="16" xfId="0" applyNumberFormat="1" applyFont="1" applyFill="1" applyBorder="1" applyAlignment="1">
      <alignment horizontal="right" vertical="center" indent="1"/>
    </xf>
    <xf numFmtId="165" fontId="5" fillId="0" borderId="15" xfId="2" applyNumberFormat="1" applyFont="1" applyFill="1" applyBorder="1" applyAlignment="1">
      <alignment horizontal="center" vertical="center"/>
    </xf>
    <xf numFmtId="0" fontId="15" fillId="0" borderId="26" xfId="0" applyNumberFormat="1" applyFont="1" applyFill="1" applyBorder="1" applyAlignment="1">
      <alignment horizontal="left" vertical="top" wrapText="1"/>
    </xf>
    <xf numFmtId="164" fontId="5" fillId="0" borderId="27" xfId="2" applyFont="1" applyFill="1" applyBorder="1" applyAlignment="1">
      <alignment horizontal="center" vertical="center"/>
    </xf>
    <xf numFmtId="166" fontId="6" fillId="4" borderId="16" xfId="0" applyNumberFormat="1" applyFont="1" applyFill="1" applyBorder="1" applyAlignment="1">
      <alignment horizontal="right" vertical="center" indent="1"/>
    </xf>
    <xf numFmtId="166" fontId="6" fillId="4" borderId="2" xfId="0" applyNumberFormat="1" applyFont="1" applyFill="1" applyBorder="1" applyAlignment="1">
      <alignment horizontal="right" vertical="center" indent="1"/>
    </xf>
    <xf numFmtId="0" fontId="0" fillId="6" borderId="0" xfId="0" applyFill="1"/>
    <xf numFmtId="166" fontId="6" fillId="6" borderId="12" xfId="0" applyNumberFormat="1" applyFont="1" applyFill="1" applyBorder="1" applyAlignment="1">
      <alignment horizontal="center" vertical="center"/>
    </xf>
    <xf numFmtId="4" fontId="6" fillId="6" borderId="13" xfId="0" applyNumberFormat="1" applyFont="1" applyFill="1" applyBorder="1" applyAlignment="1">
      <alignment horizontal="center" vertical="center"/>
    </xf>
    <xf numFmtId="166" fontId="6" fillId="6" borderId="2" xfId="0" applyNumberFormat="1" applyFont="1" applyFill="1" applyBorder="1" applyAlignment="1">
      <alignment horizontal="center" vertical="center"/>
    </xf>
    <xf numFmtId="4" fontId="6" fillId="6" borderId="14" xfId="0" applyNumberFormat="1" applyFont="1" applyFill="1" applyBorder="1" applyAlignment="1">
      <alignment horizontal="center" vertical="center"/>
    </xf>
    <xf numFmtId="166" fontId="6" fillId="6" borderId="19" xfId="0" applyNumberFormat="1" applyFont="1" applyFill="1" applyBorder="1" applyAlignment="1">
      <alignment horizontal="center" vertical="center"/>
    </xf>
    <xf numFmtId="4" fontId="6" fillId="6" borderId="20" xfId="0" applyNumberFormat="1" applyFont="1" applyFill="1" applyBorder="1" applyAlignment="1">
      <alignment horizontal="center" vertical="center"/>
    </xf>
    <xf numFmtId="166" fontId="6" fillId="6" borderId="16" xfId="0" applyNumberFormat="1" applyFont="1" applyFill="1" applyBorder="1" applyAlignment="1">
      <alignment horizontal="center" vertical="center"/>
    </xf>
    <xf numFmtId="4" fontId="6" fillId="6" borderId="17" xfId="0" applyNumberFormat="1" applyFont="1" applyFill="1" applyBorder="1" applyAlignment="1">
      <alignment horizontal="center" vertical="center"/>
    </xf>
    <xf numFmtId="4" fontId="6" fillId="6" borderId="30" xfId="0" applyNumberFormat="1" applyFont="1" applyFill="1" applyBorder="1" applyAlignment="1">
      <alignment horizontal="center" vertical="center"/>
    </xf>
    <xf numFmtId="0" fontId="4" fillId="6" borderId="0" xfId="0" applyFont="1" applyFill="1" applyBorder="1" applyAlignment="1">
      <alignment vertical="center" wrapText="1"/>
    </xf>
    <xf numFmtId="0" fontId="9" fillId="6" borderId="23" xfId="0" applyNumberFormat="1" applyFont="1" applyFill="1" applyBorder="1" applyAlignment="1">
      <alignment horizontal="right" vertical="center" wrapText="1"/>
    </xf>
    <xf numFmtId="166" fontId="16" fillId="6" borderId="23" xfId="0" applyNumberFormat="1" applyFont="1" applyFill="1" applyBorder="1" applyAlignment="1">
      <alignment horizontal="center" vertical="center"/>
    </xf>
    <xf numFmtId="0" fontId="3" fillId="6" borderId="0" xfId="0" applyFont="1" applyFill="1" applyBorder="1"/>
    <xf numFmtId="0" fontId="5" fillId="6" borderId="6" xfId="0" applyFont="1" applyFill="1" applyBorder="1"/>
    <xf numFmtId="0" fontId="5" fillId="6" borderId="31" xfId="0" applyFont="1" applyFill="1" applyBorder="1"/>
    <xf numFmtId="0" fontId="6" fillId="0" borderId="11" xfId="0" applyNumberFormat="1" applyFont="1" applyFill="1" applyBorder="1" applyAlignment="1">
      <alignment horizontal="left" vertical="center" wrapText="1"/>
    </xf>
    <xf numFmtId="0" fontId="6" fillId="0" borderId="7" xfId="0" applyNumberFormat="1" applyFont="1" applyFill="1" applyBorder="1" applyAlignment="1">
      <alignment horizontal="left" vertical="center" wrapText="1"/>
    </xf>
    <xf numFmtId="0" fontId="6" fillId="0" borderId="15" xfId="0" applyNumberFormat="1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164" fontId="20" fillId="0" borderId="14" xfId="2" applyFont="1" applyFill="1" applyBorder="1" applyAlignment="1">
      <alignment horizontal="center" vertical="center"/>
    </xf>
    <xf numFmtId="166" fontId="6" fillId="0" borderId="15" xfId="0" applyNumberFormat="1" applyFont="1" applyFill="1" applyBorder="1" applyAlignment="1">
      <alignment horizontal="right" vertical="center" indent="1"/>
    </xf>
    <xf numFmtId="166" fontId="6" fillId="7" borderId="11" xfId="0" applyNumberFormat="1" applyFont="1" applyFill="1" applyBorder="1" applyAlignment="1">
      <alignment horizontal="right" vertical="center" indent="1"/>
    </xf>
    <xf numFmtId="4" fontId="6" fillId="7" borderId="12" xfId="0" applyNumberFormat="1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wrapText="1"/>
    </xf>
    <xf numFmtId="0" fontId="6" fillId="0" borderId="12" xfId="0" applyFont="1" applyFill="1" applyBorder="1" applyAlignment="1">
      <alignment horizontal="center" vertical="center"/>
    </xf>
    <xf numFmtId="4" fontId="9" fillId="7" borderId="12" xfId="0" applyNumberFormat="1" applyFont="1" applyFill="1" applyBorder="1" applyAlignment="1">
      <alignment horizontal="right" vertical="center" indent="1"/>
    </xf>
    <xf numFmtId="0" fontId="6" fillId="6" borderId="11" xfId="0" applyNumberFormat="1" applyFont="1" applyFill="1" applyBorder="1" applyAlignment="1">
      <alignment horizontal="left" vertical="center" wrapText="1"/>
    </xf>
    <xf numFmtId="0" fontId="6" fillId="6" borderId="7" xfId="0" applyNumberFormat="1" applyFont="1" applyFill="1" applyBorder="1" applyAlignment="1">
      <alignment horizontal="left" vertical="center" wrapText="1"/>
    </xf>
    <xf numFmtId="0" fontId="6" fillId="6" borderId="18" xfId="0" applyNumberFormat="1" applyFont="1" applyFill="1" applyBorder="1" applyAlignment="1">
      <alignment horizontal="left" vertical="center" wrapText="1"/>
    </xf>
    <xf numFmtId="0" fontId="6" fillId="6" borderId="15" xfId="0" applyNumberFormat="1" applyFont="1" applyFill="1" applyBorder="1" applyAlignment="1">
      <alignment horizontal="left" vertical="center" wrapText="1"/>
    </xf>
    <xf numFmtId="0" fontId="6" fillId="6" borderId="29" xfId="0" applyNumberFormat="1" applyFont="1" applyFill="1" applyBorder="1" applyAlignment="1">
      <alignment horizontal="center" vertical="center"/>
    </xf>
    <xf numFmtId="4" fontId="6" fillId="0" borderId="29" xfId="0" applyNumberFormat="1" applyFont="1" applyFill="1" applyBorder="1" applyAlignment="1">
      <alignment horizontal="center" vertical="center"/>
    </xf>
    <xf numFmtId="4" fontId="6" fillId="0" borderId="28" xfId="0" applyNumberFormat="1" applyFont="1" applyFill="1" applyBorder="1" applyAlignment="1">
      <alignment horizontal="center" vertical="center"/>
    </xf>
    <xf numFmtId="0" fontId="6" fillId="8" borderId="7" xfId="0" applyNumberFormat="1" applyFont="1" applyFill="1" applyBorder="1" applyAlignment="1">
      <alignment horizontal="left" vertical="center" wrapText="1"/>
    </xf>
    <xf numFmtId="166" fontId="6" fillId="8" borderId="2" xfId="0" applyNumberFormat="1" applyFont="1" applyFill="1" applyBorder="1" applyAlignment="1">
      <alignment horizontal="center" vertical="center"/>
    </xf>
    <xf numFmtId="4" fontId="6" fillId="8" borderId="14" xfId="0" applyNumberFormat="1" applyFont="1" applyFill="1" applyBorder="1" applyAlignment="1">
      <alignment horizontal="center" vertical="center"/>
    </xf>
    <xf numFmtId="166" fontId="6" fillId="8" borderId="7" xfId="0" applyNumberFormat="1" applyFont="1" applyFill="1" applyBorder="1" applyAlignment="1">
      <alignment horizontal="right" vertical="center" indent="1"/>
    </xf>
    <xf numFmtId="4" fontId="6" fillId="8" borderId="2" xfId="0" applyNumberFormat="1" applyFont="1" applyFill="1" applyBorder="1" applyAlignment="1">
      <alignment horizontal="right" vertical="center" indent="1"/>
    </xf>
    <xf numFmtId="4" fontId="9" fillId="8" borderId="2" xfId="0" applyNumberFormat="1" applyFont="1" applyFill="1" applyBorder="1" applyAlignment="1">
      <alignment horizontal="right" vertical="center" indent="1"/>
    </xf>
    <xf numFmtId="165" fontId="5" fillId="8" borderId="7" xfId="2" applyNumberFormat="1" applyFont="1" applyFill="1" applyBorder="1" applyAlignment="1">
      <alignment horizontal="center" vertical="center"/>
    </xf>
    <xf numFmtId="10" fontId="5" fillId="8" borderId="2" xfId="0" applyNumberFormat="1" applyFont="1" applyFill="1" applyBorder="1" applyAlignment="1">
      <alignment horizontal="center" vertical="center"/>
    </xf>
    <xf numFmtId="164" fontId="20" fillId="8" borderId="14" xfId="2" applyFont="1" applyFill="1" applyBorder="1" applyAlignment="1">
      <alignment horizontal="center" vertical="center"/>
    </xf>
    <xf numFmtId="4" fontId="6" fillId="8" borderId="29" xfId="0" applyNumberFormat="1" applyFont="1" applyFill="1" applyBorder="1" applyAlignment="1">
      <alignment horizontal="center" vertical="center"/>
    </xf>
    <xf numFmtId="0" fontId="6" fillId="8" borderId="11" xfId="0" applyNumberFormat="1" applyFont="1" applyFill="1" applyBorder="1" applyAlignment="1">
      <alignment horizontal="left" vertical="center" wrapText="1"/>
    </xf>
    <xf numFmtId="166" fontId="6" fillId="8" borderId="12" xfId="0" applyNumberFormat="1" applyFont="1" applyFill="1" applyBorder="1" applyAlignment="1">
      <alignment horizontal="center" vertical="center"/>
    </xf>
    <xf numFmtId="4" fontId="6" fillId="8" borderId="13" xfId="0" applyNumberFormat="1" applyFont="1" applyFill="1" applyBorder="1" applyAlignment="1">
      <alignment horizontal="center" vertical="center"/>
    </xf>
    <xf numFmtId="166" fontId="6" fillId="8" borderId="11" xfId="0" applyNumberFormat="1" applyFont="1" applyFill="1" applyBorder="1" applyAlignment="1">
      <alignment horizontal="right" vertical="center" indent="1"/>
    </xf>
    <xf numFmtId="4" fontId="6" fillId="8" borderId="12" xfId="0" applyNumberFormat="1" applyFont="1" applyFill="1" applyBorder="1" applyAlignment="1">
      <alignment horizontal="right" vertical="center" indent="1"/>
    </xf>
    <xf numFmtId="4" fontId="9" fillId="8" borderId="12" xfId="0" applyNumberFormat="1" applyFont="1" applyFill="1" applyBorder="1" applyAlignment="1">
      <alignment horizontal="right" vertical="center" indent="1"/>
    </xf>
    <xf numFmtId="165" fontId="5" fillId="8" borderId="11" xfId="2" applyNumberFormat="1" applyFont="1" applyFill="1" applyBorder="1" applyAlignment="1">
      <alignment horizontal="center" vertical="center"/>
    </xf>
    <xf numFmtId="10" fontId="5" fillId="8" borderId="12" xfId="0" applyNumberFormat="1" applyFont="1" applyFill="1" applyBorder="1" applyAlignment="1">
      <alignment horizontal="center" vertical="center"/>
    </xf>
    <xf numFmtId="164" fontId="20" fillId="8" borderId="13" xfId="2" applyFont="1" applyFill="1" applyBorder="1" applyAlignment="1">
      <alignment horizontal="center" vertical="center"/>
    </xf>
    <xf numFmtId="9" fontId="17" fillId="6" borderId="4" xfId="3" applyFont="1" applyFill="1" applyBorder="1" applyAlignment="1">
      <alignment horizontal="left" vertical="center"/>
    </xf>
    <xf numFmtId="9" fontId="17" fillId="6" borderId="24" xfId="3" applyFont="1" applyFill="1" applyBorder="1" applyAlignment="1">
      <alignment horizontal="left" vertical="center"/>
    </xf>
    <xf numFmtId="9" fontId="17" fillId="6" borderId="25" xfId="3" applyFont="1" applyFill="1" applyBorder="1" applyAlignment="1">
      <alignment horizontal="left" vertical="center"/>
    </xf>
    <xf numFmtId="0" fontId="18" fillId="6" borderId="0" xfId="0" applyFont="1" applyFill="1" applyAlignment="1">
      <alignment horizontal="center"/>
    </xf>
    <xf numFmtId="0" fontId="19" fillId="0" borderId="31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9" fontId="5" fillId="6" borderId="22" xfId="3" applyFont="1" applyFill="1" applyBorder="1" applyAlignment="1">
      <alignment horizontal="center" vertical="center"/>
    </xf>
    <xf numFmtId="9" fontId="5" fillId="6" borderId="21" xfId="3" applyFont="1" applyFill="1" applyBorder="1" applyAlignment="1">
      <alignment horizontal="center" vertical="center"/>
    </xf>
    <xf numFmtId="9" fontId="5" fillId="6" borderId="32" xfId="3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top" wrapText="1"/>
    </xf>
    <xf numFmtId="165" fontId="17" fillId="0" borderId="4" xfId="2" applyNumberFormat="1" applyFont="1" applyFill="1" applyBorder="1" applyAlignment="1">
      <alignment horizontal="left" vertical="center"/>
    </xf>
    <xf numFmtId="165" fontId="17" fillId="0" borderId="24" xfId="2" applyNumberFormat="1" applyFont="1" applyFill="1" applyBorder="1" applyAlignment="1">
      <alignment horizontal="left" vertical="center"/>
    </xf>
    <xf numFmtId="165" fontId="17" fillId="0" borderId="25" xfId="2" applyNumberFormat="1" applyFont="1" applyFill="1" applyBorder="1" applyAlignment="1">
      <alignment horizontal="left" vertical="center"/>
    </xf>
    <xf numFmtId="9" fontId="17" fillId="0" borderId="4" xfId="3" applyFont="1" applyFill="1" applyBorder="1" applyAlignment="1">
      <alignment horizontal="left" vertical="center"/>
    </xf>
    <xf numFmtId="9" fontId="17" fillId="0" borderId="24" xfId="3" applyFont="1" applyFill="1" applyBorder="1" applyAlignment="1">
      <alignment horizontal="left" vertical="center"/>
    </xf>
    <xf numFmtId="9" fontId="17" fillId="0" borderId="25" xfId="3" applyFont="1" applyFill="1" applyBorder="1" applyAlignment="1">
      <alignment horizontal="left" vertical="center"/>
    </xf>
    <xf numFmtId="166" fontId="6" fillId="5" borderId="22" xfId="0" applyNumberFormat="1" applyFont="1" applyFill="1" applyBorder="1" applyAlignment="1">
      <alignment horizontal="left" vertical="center"/>
    </xf>
    <xf numFmtId="166" fontId="6" fillId="5" borderId="21" xfId="0" applyNumberFormat="1" applyFont="1" applyFill="1" applyBorder="1" applyAlignment="1">
      <alignment horizontal="left" vertical="center"/>
    </xf>
    <xf numFmtId="166" fontId="6" fillId="5" borderId="32" xfId="0" applyNumberFormat="1" applyFont="1" applyFill="1" applyBorder="1" applyAlignment="1">
      <alignment horizontal="left" vertical="center"/>
    </xf>
    <xf numFmtId="0" fontId="6" fillId="0" borderId="16" xfId="0" applyFont="1" applyFill="1" applyBorder="1" applyAlignment="1">
      <alignment horizontal="center" vertical="center"/>
    </xf>
    <xf numFmtId="0" fontId="3" fillId="0" borderId="0" xfId="0" applyFont="1" applyFill="1" applyBorder="1" applyAlignment="1"/>
    <xf numFmtId="0" fontId="21" fillId="0" borderId="0" xfId="0" applyFont="1" applyFill="1" applyBorder="1" applyAlignment="1">
      <alignment horizontal="left" vertical="center" wrapText="1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6"/>
  <sheetViews>
    <sheetView tabSelected="1" zoomScale="90" zoomScaleNormal="90" workbookViewId="0">
      <selection activeCell="N13" sqref="N13"/>
    </sheetView>
  </sheetViews>
  <sheetFormatPr baseColWidth="10" defaultRowHeight="12.75" x14ac:dyDescent="0.2"/>
  <cols>
    <col min="1" max="1" width="21.42578125" customWidth="1"/>
    <col min="2" max="2" width="36.85546875" customWidth="1"/>
    <col min="3" max="3" width="21.28515625" customWidth="1"/>
    <col min="4" max="4" width="14.85546875" customWidth="1"/>
    <col min="5" max="10" width="16.7109375" customWidth="1"/>
    <col min="11" max="11" width="16.140625" customWidth="1"/>
  </cols>
  <sheetData>
    <row r="1" spans="1:11" ht="48" customHeight="1" x14ac:dyDescent="0.2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1" ht="18" x14ac:dyDescent="0.25">
      <c r="A2" s="117" t="str">
        <f>valoración!A3</f>
        <v>PROPUESTA DE ADJUDICACIÓN DEL EXPEDIENTE S-02099-2024</v>
      </c>
      <c r="B2" s="117"/>
      <c r="C2" s="117"/>
      <c r="D2" s="117"/>
      <c r="E2" s="117"/>
      <c r="F2" s="117"/>
      <c r="G2" s="117"/>
      <c r="H2" s="117"/>
      <c r="I2" s="117"/>
      <c r="J2" s="117"/>
      <c r="K2" s="61"/>
    </row>
    <row r="3" spans="1:11" ht="18" x14ac:dyDescent="0.25">
      <c r="A3" s="117" t="str">
        <f>valoración!A4</f>
        <v>Estación de trabajo con monitor UHD para restauración y remasterización de contenidos cinematográficos digitalizados</v>
      </c>
      <c r="B3" s="117"/>
      <c r="C3" s="117"/>
      <c r="D3" s="117"/>
      <c r="E3" s="117"/>
      <c r="F3" s="117"/>
      <c r="G3" s="117"/>
      <c r="H3" s="117"/>
      <c r="I3" s="117"/>
      <c r="J3" s="117"/>
      <c r="K3" s="61"/>
    </row>
    <row r="4" spans="1:11" ht="18" x14ac:dyDescent="0.25">
      <c r="A4" s="117" t="str">
        <f>valoración!A5</f>
        <v>RESUMEN PUNTUACIÓN TÉCNICA Y ECONÓMICA</v>
      </c>
      <c r="B4" s="117"/>
      <c r="C4" s="117"/>
      <c r="D4" s="117"/>
      <c r="E4" s="117"/>
      <c r="F4" s="117"/>
      <c r="G4" s="117"/>
      <c r="H4" s="117"/>
      <c r="I4" s="117"/>
      <c r="J4" s="117"/>
      <c r="K4" s="61"/>
    </row>
    <row r="5" spans="1:11" x14ac:dyDescent="0.2">
      <c r="A5" s="61"/>
      <c r="B5" s="61"/>
      <c r="C5" s="61"/>
      <c r="D5" s="61"/>
      <c r="E5" s="61"/>
      <c r="F5" s="61"/>
      <c r="G5" s="61"/>
      <c r="H5" s="61"/>
      <c r="I5" s="61"/>
      <c r="J5" s="61"/>
      <c r="K5" s="61"/>
    </row>
    <row r="6" spans="1:11" ht="13.5" thickBot="1" x14ac:dyDescent="0.25">
      <c r="A6" s="61"/>
      <c r="B6" s="61"/>
      <c r="C6" s="61"/>
      <c r="D6" s="61"/>
      <c r="E6" s="61"/>
      <c r="F6" s="61"/>
      <c r="G6" s="61"/>
      <c r="H6" s="61"/>
      <c r="I6" s="61"/>
      <c r="J6" s="61"/>
      <c r="K6" s="61"/>
    </row>
    <row r="7" spans="1:11" ht="30.75" customHeight="1" thickBot="1" x14ac:dyDescent="0.25">
      <c r="A7" s="61"/>
      <c r="B7" s="61"/>
      <c r="C7" s="61"/>
      <c r="D7" s="61"/>
      <c r="E7" s="114" t="s">
        <v>15</v>
      </c>
      <c r="F7" s="115"/>
      <c r="G7" s="115"/>
      <c r="H7" s="115"/>
      <c r="I7" s="115"/>
      <c r="J7" s="116"/>
      <c r="K7" s="61"/>
    </row>
    <row r="8" spans="1:11" ht="45.75" thickBot="1" x14ac:dyDescent="0.25">
      <c r="A8" s="15" t="s">
        <v>4</v>
      </c>
      <c r="B8" s="16" t="s">
        <v>5</v>
      </c>
      <c r="C8" s="17" t="s">
        <v>6</v>
      </c>
      <c r="D8" s="18" t="s">
        <v>0</v>
      </c>
      <c r="E8" s="16" t="s">
        <v>22</v>
      </c>
      <c r="F8" s="17" t="s">
        <v>1</v>
      </c>
      <c r="G8" s="17" t="s">
        <v>8</v>
      </c>
      <c r="H8" s="17" t="s">
        <v>10</v>
      </c>
      <c r="I8" s="17" t="s">
        <v>11</v>
      </c>
      <c r="J8" s="18" t="s">
        <v>12</v>
      </c>
      <c r="K8" s="17" t="s">
        <v>19</v>
      </c>
    </row>
    <row r="9" spans="1:11" ht="35.1" customHeight="1" x14ac:dyDescent="0.2">
      <c r="A9" s="120" t="s">
        <v>25</v>
      </c>
      <c r="B9" s="88" t="s">
        <v>27</v>
      </c>
      <c r="C9" s="62">
        <v>30500</v>
      </c>
      <c r="D9" s="63">
        <v>17</v>
      </c>
      <c r="E9" s="21">
        <v>28975</v>
      </c>
      <c r="F9" s="22">
        <v>60.466019003792233</v>
      </c>
      <c r="G9" s="22">
        <f>D9+F9</f>
        <v>77.46601900379224</v>
      </c>
      <c r="H9" s="44"/>
      <c r="I9" s="36"/>
      <c r="J9" s="37">
        <f t="shared" ref="J9:J10" si="0">+G9*I9</f>
        <v>0</v>
      </c>
      <c r="K9" s="94">
        <f>100-($E9*100/$C9)</f>
        <v>5</v>
      </c>
    </row>
    <row r="10" spans="1:11" ht="35.1" customHeight="1" x14ac:dyDescent="0.2">
      <c r="A10" s="121"/>
      <c r="B10" s="95" t="s">
        <v>28</v>
      </c>
      <c r="C10" s="96">
        <v>30500</v>
      </c>
      <c r="D10" s="97">
        <v>17</v>
      </c>
      <c r="E10" s="98">
        <v>23469</v>
      </c>
      <c r="F10" s="99">
        <v>79</v>
      </c>
      <c r="G10" s="100">
        <f>D10+F10</f>
        <v>96</v>
      </c>
      <c r="H10" s="101">
        <v>1</v>
      </c>
      <c r="I10" s="102">
        <f t="shared" ref="I10" si="1">+$C10/$C$15*H10</f>
        <v>0.75308641975308643</v>
      </c>
      <c r="J10" s="103">
        <f t="shared" si="0"/>
        <v>72.296296296296305</v>
      </c>
      <c r="K10" s="104">
        <f>100-($E10*100/$C10)</f>
        <v>23.052459016393442</v>
      </c>
    </row>
    <row r="11" spans="1:11" ht="35.1" customHeight="1" thickBot="1" x14ac:dyDescent="0.25">
      <c r="A11" s="122"/>
      <c r="B11" s="90" t="s">
        <v>29</v>
      </c>
      <c r="C11" s="66">
        <v>30500</v>
      </c>
      <c r="D11" s="67"/>
      <c r="E11" s="123" t="s">
        <v>30</v>
      </c>
      <c r="F11" s="124"/>
      <c r="G11" s="124"/>
      <c r="H11" s="124"/>
      <c r="I11" s="124"/>
      <c r="J11" s="125"/>
      <c r="K11" s="92"/>
    </row>
    <row r="12" spans="1:11" ht="35.1" customHeight="1" x14ac:dyDescent="0.2">
      <c r="A12" s="120" t="s">
        <v>26</v>
      </c>
      <c r="B12" s="105" t="s">
        <v>32</v>
      </c>
      <c r="C12" s="106">
        <v>10000</v>
      </c>
      <c r="D12" s="107">
        <v>13</v>
      </c>
      <c r="E12" s="108">
        <v>7538.5</v>
      </c>
      <c r="F12" s="109">
        <v>81</v>
      </c>
      <c r="G12" s="110">
        <f t="shared" ref="G12:G14" si="2">D12+F12</f>
        <v>94</v>
      </c>
      <c r="H12" s="111">
        <v>1</v>
      </c>
      <c r="I12" s="112">
        <f t="shared" ref="I12" si="3">+$C12/$C$15*H12</f>
        <v>0.24691358024691357</v>
      </c>
      <c r="J12" s="113">
        <f t="shared" ref="J12:J14" si="4">+G12*I12</f>
        <v>23.209876543209877</v>
      </c>
      <c r="K12" s="104">
        <f>100-($E12*100/$C12)</f>
        <v>24.614999999999995</v>
      </c>
    </row>
    <row r="13" spans="1:11" ht="35.1" customHeight="1" x14ac:dyDescent="0.2">
      <c r="A13" s="121"/>
      <c r="B13" s="89" t="s">
        <v>33</v>
      </c>
      <c r="C13" s="64">
        <v>10000</v>
      </c>
      <c r="D13" s="65">
        <v>18</v>
      </c>
      <c r="E13" s="31">
        <v>9350</v>
      </c>
      <c r="F13" s="32">
        <v>61.535716654506864</v>
      </c>
      <c r="G13" s="32">
        <f t="shared" si="2"/>
        <v>79.535716654506871</v>
      </c>
      <c r="H13" s="45"/>
      <c r="I13" s="38"/>
      <c r="J13" s="39">
        <f t="shared" si="4"/>
        <v>0</v>
      </c>
      <c r="K13" s="93">
        <f>100-($E13*100/$C13)</f>
        <v>6.5</v>
      </c>
    </row>
    <row r="14" spans="1:11" ht="35.1" customHeight="1" thickBot="1" x14ac:dyDescent="0.25">
      <c r="A14" s="122"/>
      <c r="B14" s="91" t="s">
        <v>28</v>
      </c>
      <c r="C14" s="68">
        <v>10000</v>
      </c>
      <c r="D14" s="69">
        <v>14</v>
      </c>
      <c r="E14" s="82">
        <v>8647</v>
      </c>
      <c r="F14" s="28">
        <v>69.089341380911335</v>
      </c>
      <c r="G14" s="28">
        <f t="shared" si="2"/>
        <v>83.089341380911335</v>
      </c>
      <c r="H14" s="56"/>
      <c r="I14" s="40"/>
      <c r="J14" s="41">
        <f t="shared" si="4"/>
        <v>0</v>
      </c>
      <c r="K14" s="70">
        <f>100-($E14*100/$C14)</f>
        <v>13.530000000000001</v>
      </c>
    </row>
    <row r="15" spans="1:11" ht="41.25" thickBot="1" x14ac:dyDescent="0.25">
      <c r="A15" s="71"/>
      <c r="B15" s="72" t="s">
        <v>13</v>
      </c>
      <c r="C15" s="73">
        <f>C9+C12</f>
        <v>40500</v>
      </c>
      <c r="D15" s="74"/>
      <c r="E15" s="74"/>
      <c r="F15" s="74"/>
      <c r="G15" s="74"/>
      <c r="H15" s="74"/>
      <c r="I15" s="57" t="s">
        <v>14</v>
      </c>
      <c r="J15" s="58">
        <f>SUM(J9:J14)</f>
        <v>95.506172839506178</v>
      </c>
      <c r="K15" s="61"/>
    </row>
    <row r="16" spans="1:11" x14ac:dyDescent="0.2">
      <c r="A16" s="61"/>
      <c r="B16" s="61"/>
      <c r="C16" s="61"/>
      <c r="D16" s="61"/>
      <c r="E16" s="61"/>
      <c r="F16" s="61"/>
      <c r="G16" s="61"/>
      <c r="H16" s="61"/>
      <c r="I16" s="61"/>
      <c r="J16" s="61"/>
      <c r="K16" s="61"/>
    </row>
    <row r="17" spans="1:11" x14ac:dyDescent="0.2">
      <c r="A17" s="61"/>
      <c r="B17" s="61"/>
      <c r="C17" s="61"/>
      <c r="D17" s="61"/>
      <c r="E17" s="61"/>
      <c r="F17" s="61"/>
      <c r="G17" s="61"/>
      <c r="H17" s="61"/>
      <c r="I17" s="61"/>
      <c r="J17" s="61"/>
      <c r="K17" s="61"/>
    </row>
    <row r="18" spans="1:11" ht="14.25" x14ac:dyDescent="0.2">
      <c r="A18" s="75" t="s">
        <v>2</v>
      </c>
      <c r="B18" s="61"/>
      <c r="C18" s="61"/>
      <c r="D18" s="61"/>
      <c r="E18" s="61"/>
      <c r="F18" s="61"/>
      <c r="G18" s="61"/>
      <c r="H18" s="61"/>
      <c r="I18" s="61"/>
      <c r="J18" s="61"/>
      <c r="K18" s="61"/>
    </row>
    <row r="19" spans="1:11" ht="14.25" x14ac:dyDescent="0.2">
      <c r="A19" s="75" t="s">
        <v>34</v>
      </c>
      <c r="B19" s="61"/>
      <c r="C19" s="61"/>
      <c r="D19" s="61"/>
      <c r="E19" s="61"/>
      <c r="F19" s="61"/>
      <c r="G19" s="61"/>
      <c r="H19" s="61"/>
      <c r="I19" s="61"/>
      <c r="J19" s="61"/>
      <c r="K19" s="61"/>
    </row>
    <row r="20" spans="1:11" ht="14.25" x14ac:dyDescent="0.2">
      <c r="A20" s="76"/>
      <c r="B20" s="61"/>
      <c r="C20" s="61"/>
      <c r="D20" s="61"/>
      <c r="E20" s="61"/>
      <c r="F20" s="61"/>
      <c r="G20" s="61"/>
      <c r="H20" s="61"/>
      <c r="I20" s="61"/>
      <c r="J20" s="61"/>
      <c r="K20" s="61"/>
    </row>
    <row r="21" spans="1:11" x14ac:dyDescent="0.2">
      <c r="A21" s="118" t="s">
        <v>20</v>
      </c>
      <c r="B21" s="118"/>
      <c r="C21" s="118"/>
      <c r="D21" s="118"/>
      <c r="E21" s="118"/>
      <c r="F21" s="118"/>
      <c r="G21" s="118"/>
      <c r="H21" s="61"/>
      <c r="I21" s="61"/>
      <c r="J21" s="61"/>
      <c r="K21" s="61"/>
    </row>
    <row r="22" spans="1:11" x14ac:dyDescent="0.2">
      <c r="A22" s="119"/>
      <c r="B22" s="119"/>
      <c r="C22" s="119"/>
      <c r="D22" s="119"/>
      <c r="E22" s="119"/>
      <c r="F22" s="119"/>
      <c r="G22" s="119"/>
    </row>
    <row r="23" spans="1:11" x14ac:dyDescent="0.2">
      <c r="A23" s="119"/>
      <c r="B23" s="119"/>
      <c r="C23" s="119"/>
      <c r="D23" s="119"/>
      <c r="E23" s="119"/>
      <c r="F23" s="119"/>
      <c r="G23" s="119"/>
    </row>
    <row r="24" spans="1:11" x14ac:dyDescent="0.2">
      <c r="A24" s="119"/>
      <c r="B24" s="119"/>
      <c r="C24" s="119"/>
      <c r="D24" s="119"/>
      <c r="E24" s="119"/>
      <c r="F24" s="119"/>
      <c r="G24" s="119"/>
    </row>
    <row r="25" spans="1:11" x14ac:dyDescent="0.2">
      <c r="A25" s="119"/>
      <c r="B25" s="119"/>
      <c r="C25" s="119"/>
      <c r="D25" s="119"/>
      <c r="E25" s="119"/>
      <c r="F25" s="119"/>
      <c r="G25" s="119"/>
    </row>
    <row r="26" spans="1:11" x14ac:dyDescent="0.2">
      <c r="A26" s="119"/>
      <c r="B26" s="119"/>
      <c r="C26" s="119"/>
      <c r="D26" s="119"/>
      <c r="E26" s="119"/>
      <c r="F26" s="119"/>
      <c r="G26" s="119"/>
    </row>
  </sheetData>
  <mergeCells count="8">
    <mergeCell ref="E7:J7"/>
    <mergeCell ref="A2:J2"/>
    <mergeCell ref="A3:J3"/>
    <mergeCell ref="A4:J4"/>
    <mergeCell ref="A21:G26"/>
    <mergeCell ref="A12:A14"/>
    <mergeCell ref="A9:A11"/>
    <mergeCell ref="E11:J11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21"/>
  <sheetViews>
    <sheetView showGridLines="0" showZeros="0" zoomScale="80" zoomScaleNormal="80" workbookViewId="0">
      <selection activeCell="L24" sqref="L24"/>
    </sheetView>
  </sheetViews>
  <sheetFormatPr baseColWidth="10" defaultRowHeight="15" x14ac:dyDescent="0.2"/>
  <cols>
    <col min="1" max="1" width="25.28515625" style="9" customWidth="1"/>
    <col min="2" max="2" width="39" style="10" customWidth="1"/>
    <col min="3" max="3" width="22.7109375" style="10" customWidth="1"/>
    <col min="4" max="4" width="14.42578125" style="10" customWidth="1"/>
    <col min="5" max="17" width="16.7109375" style="10" customWidth="1"/>
    <col min="18" max="16384" width="11.42578125" style="10"/>
  </cols>
  <sheetData>
    <row r="1" spans="1:21" x14ac:dyDescent="0.2">
      <c r="T1" s="12" t="s">
        <v>7</v>
      </c>
    </row>
    <row r="2" spans="1:21" s="3" customFormat="1" ht="48" customHeight="1" x14ac:dyDescent="0.15">
      <c r="A2" s="2"/>
      <c r="D2" s="4"/>
      <c r="E2" s="4"/>
      <c r="F2" s="4"/>
      <c r="G2" s="4"/>
      <c r="H2" s="5"/>
      <c r="M2" s="11"/>
      <c r="T2" s="13" t="s">
        <v>18</v>
      </c>
      <c r="U2" s="14">
        <v>79</v>
      </c>
    </row>
    <row r="3" spans="1:21" s="3" customFormat="1" ht="22.5" customHeight="1" x14ac:dyDescent="0.15">
      <c r="A3" s="126" t="s">
        <v>21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T3" s="34" t="s">
        <v>9</v>
      </c>
    </row>
    <row r="4" spans="1:21" s="3" customFormat="1" ht="22.5" customHeight="1" x14ac:dyDescent="0.15">
      <c r="A4" s="126" t="s">
        <v>24</v>
      </c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T4" s="85" t="s">
        <v>31</v>
      </c>
      <c r="U4" s="12">
        <v>81</v>
      </c>
    </row>
    <row r="5" spans="1:21" s="3" customFormat="1" ht="24.6" customHeight="1" x14ac:dyDescent="0.15">
      <c r="A5" s="126" t="s">
        <v>3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</row>
    <row r="6" spans="1:21" s="3" customFormat="1" ht="24.6" customHeight="1" thickBot="1" x14ac:dyDescent="0.2">
      <c r="A6" s="33"/>
      <c r="B6" s="33"/>
      <c r="C6" s="33"/>
      <c r="D6" s="33"/>
      <c r="E6" s="33"/>
      <c r="F6" s="33"/>
      <c r="G6" s="33"/>
      <c r="H6" s="4"/>
    </row>
    <row r="7" spans="1:21" s="3" customFormat="1" ht="24.75" customHeight="1" thickBot="1" x14ac:dyDescent="0.3">
      <c r="A7" s="2"/>
      <c r="B7" s="6"/>
      <c r="C7" s="7"/>
      <c r="D7" s="7"/>
      <c r="E7" s="128" t="s">
        <v>15</v>
      </c>
      <c r="F7" s="129"/>
      <c r="G7" s="129"/>
      <c r="H7" s="129"/>
      <c r="I7" s="129"/>
      <c r="J7" s="130"/>
      <c r="K7" s="131" t="s">
        <v>23</v>
      </c>
      <c r="L7" s="132"/>
      <c r="M7" s="132"/>
      <c r="N7" s="132"/>
      <c r="O7" s="132"/>
      <c r="P7" s="132"/>
      <c r="Q7" s="133"/>
    </row>
    <row r="8" spans="1:21" s="8" customFormat="1" ht="30.75" thickBot="1" x14ac:dyDescent="0.25">
      <c r="A8" s="15" t="s">
        <v>4</v>
      </c>
      <c r="B8" s="16" t="s">
        <v>5</v>
      </c>
      <c r="C8" s="17" t="s">
        <v>6</v>
      </c>
      <c r="D8" s="18" t="s">
        <v>0</v>
      </c>
      <c r="E8" s="16" t="s">
        <v>22</v>
      </c>
      <c r="F8" s="17" t="s">
        <v>1</v>
      </c>
      <c r="G8" s="17" t="s">
        <v>8</v>
      </c>
      <c r="H8" s="17" t="s">
        <v>10</v>
      </c>
      <c r="I8" s="17" t="s">
        <v>11</v>
      </c>
      <c r="J8" s="18" t="s">
        <v>12</v>
      </c>
      <c r="K8" s="16" t="s">
        <v>16</v>
      </c>
      <c r="L8" s="16" t="s">
        <v>22</v>
      </c>
      <c r="M8" s="17" t="s">
        <v>1</v>
      </c>
      <c r="N8" s="17" t="s">
        <v>17</v>
      </c>
      <c r="O8" s="17" t="s">
        <v>10</v>
      </c>
      <c r="P8" s="17" t="s">
        <v>11</v>
      </c>
      <c r="Q8" s="18" t="s">
        <v>12</v>
      </c>
    </row>
    <row r="9" spans="1:21" s="3" customFormat="1" ht="35.1" customHeight="1" x14ac:dyDescent="0.15">
      <c r="A9" s="120" t="s">
        <v>25</v>
      </c>
      <c r="B9" s="77" t="s">
        <v>27</v>
      </c>
      <c r="C9" s="19">
        <v>30500</v>
      </c>
      <c r="D9" s="20">
        <v>17</v>
      </c>
      <c r="E9" s="21">
        <v>28975</v>
      </c>
      <c r="F9" s="22">
        <f>$U$2*(2-E9/MIN(E$9:E$11))</f>
        <v>60.466019003792233</v>
      </c>
      <c r="G9" s="22">
        <f>D9+F9</f>
        <v>77.46601900379224</v>
      </c>
      <c r="H9" s="44"/>
      <c r="I9" s="36">
        <f t="shared" ref="I9:I14" si="0">+$C9/$C$15*H9</f>
        <v>0</v>
      </c>
      <c r="J9" s="37">
        <f t="shared" ref="J9:J14" si="1">+G9*I9</f>
        <v>0</v>
      </c>
      <c r="K9" s="51"/>
      <c r="L9" s="52">
        <f>+$E9*(1-K9)</f>
        <v>28975</v>
      </c>
      <c r="M9" s="22">
        <f>$U$2*(2-L9/MIN(L$9:L$11))</f>
        <v>58.475529595706369</v>
      </c>
      <c r="N9" s="22">
        <f>$D9+M9</f>
        <v>75.475529595706377</v>
      </c>
      <c r="O9" s="35"/>
      <c r="P9" s="36">
        <f t="shared" ref="P9:P14" si="2">+$C9/$C$15*O9</f>
        <v>0</v>
      </c>
      <c r="Q9" s="37">
        <f>+N9*P9</f>
        <v>0</v>
      </c>
    </row>
    <row r="10" spans="1:21" s="3" customFormat="1" ht="35.1" customHeight="1" x14ac:dyDescent="0.15">
      <c r="A10" s="121"/>
      <c r="B10" s="78" t="s">
        <v>28</v>
      </c>
      <c r="C10" s="29">
        <v>30500</v>
      </c>
      <c r="D10" s="30">
        <v>17</v>
      </c>
      <c r="E10" s="23">
        <v>23469</v>
      </c>
      <c r="F10" s="24">
        <f>$U$2*(2-E10/MIN(E$9:E$11))</f>
        <v>79</v>
      </c>
      <c r="G10" s="25">
        <f>D10+F10</f>
        <v>96</v>
      </c>
      <c r="H10" s="45">
        <v>1</v>
      </c>
      <c r="I10" s="38">
        <f t="shared" si="0"/>
        <v>0.75308641975308643</v>
      </c>
      <c r="J10" s="81">
        <f t="shared" si="1"/>
        <v>72.296296296296305</v>
      </c>
      <c r="K10" s="53">
        <v>0.02</v>
      </c>
      <c r="L10" s="60">
        <f>+$E10*(1-K10)</f>
        <v>22999.62</v>
      </c>
      <c r="M10" s="24">
        <f>$U$2*(2-L10/MIN(L$9:L$11))</f>
        <v>79</v>
      </c>
      <c r="N10" s="25">
        <f>$D10+M10</f>
        <v>96</v>
      </c>
      <c r="O10" s="80">
        <v>1</v>
      </c>
      <c r="P10" s="38">
        <f t="shared" si="2"/>
        <v>0.75308641975308643</v>
      </c>
      <c r="Q10" s="39">
        <f t="shared" ref="Q10:Q14" si="3">+N10*P10</f>
        <v>72.296296296296305</v>
      </c>
    </row>
    <row r="11" spans="1:21" s="3" customFormat="1" ht="35.1" customHeight="1" thickBot="1" x14ac:dyDescent="0.2">
      <c r="A11" s="122"/>
      <c r="B11" s="79" t="s">
        <v>29</v>
      </c>
      <c r="C11" s="26">
        <v>30500</v>
      </c>
      <c r="D11" s="27"/>
      <c r="E11" s="134" t="s">
        <v>30</v>
      </c>
      <c r="F11" s="135"/>
      <c r="G11" s="135"/>
      <c r="H11" s="135"/>
      <c r="I11" s="135"/>
      <c r="J11" s="136"/>
      <c r="K11" s="50"/>
      <c r="L11" s="55"/>
      <c r="M11" s="28"/>
      <c r="N11" s="28"/>
      <c r="O11" s="47"/>
      <c r="P11" s="40">
        <f t="shared" si="2"/>
        <v>0</v>
      </c>
      <c r="Q11" s="41">
        <f t="shared" si="3"/>
        <v>0</v>
      </c>
    </row>
    <row r="12" spans="1:21" s="3" customFormat="1" ht="35.1" customHeight="1" x14ac:dyDescent="0.15">
      <c r="A12" s="120" t="s">
        <v>26</v>
      </c>
      <c r="B12" s="77" t="s">
        <v>32</v>
      </c>
      <c r="C12" s="19">
        <v>10000</v>
      </c>
      <c r="D12" s="20">
        <v>13</v>
      </c>
      <c r="E12" s="83">
        <v>7538.5</v>
      </c>
      <c r="F12" s="84">
        <f>$U$4*(2-E12/MIN(E$12:E$14))</f>
        <v>81</v>
      </c>
      <c r="G12" s="87">
        <f t="shared" ref="G12:G14" si="4">D12+F12</f>
        <v>94</v>
      </c>
      <c r="H12" s="44">
        <v>1</v>
      </c>
      <c r="I12" s="36">
        <f t="shared" si="0"/>
        <v>0.24691358024691357</v>
      </c>
      <c r="J12" s="37">
        <f t="shared" si="1"/>
        <v>23.209876543209877</v>
      </c>
      <c r="K12" s="51"/>
      <c r="L12" s="52">
        <f t="shared" ref="L12:L14" si="5">+$E12*(1-K12)</f>
        <v>7538.5</v>
      </c>
      <c r="M12" s="22">
        <f>$U$4*(2-L12/MIN(L$12:L$14))</f>
        <v>81</v>
      </c>
      <c r="N12" s="22">
        <f t="shared" ref="N12:N14" si="6">$D12+M12</f>
        <v>94</v>
      </c>
      <c r="O12" s="86"/>
      <c r="P12" s="36">
        <f t="shared" si="2"/>
        <v>0</v>
      </c>
      <c r="Q12" s="37">
        <f t="shared" si="3"/>
        <v>0</v>
      </c>
    </row>
    <row r="13" spans="1:21" s="3" customFormat="1" ht="35.1" customHeight="1" x14ac:dyDescent="0.15">
      <c r="A13" s="121"/>
      <c r="B13" s="78" t="s">
        <v>33</v>
      </c>
      <c r="C13" s="29">
        <v>10000</v>
      </c>
      <c r="D13" s="30">
        <v>18</v>
      </c>
      <c r="E13" s="31">
        <v>9350</v>
      </c>
      <c r="F13" s="32">
        <f>$U$4*(2-E13/MIN(E$12:E$14))</f>
        <v>61.535716654506864</v>
      </c>
      <c r="G13" s="32">
        <f t="shared" si="4"/>
        <v>79.535716654506871</v>
      </c>
      <c r="H13" s="45"/>
      <c r="I13" s="38">
        <f t="shared" si="0"/>
        <v>0</v>
      </c>
      <c r="J13" s="39">
        <f t="shared" si="1"/>
        <v>0</v>
      </c>
      <c r="K13" s="53"/>
      <c r="L13" s="54">
        <f t="shared" si="5"/>
        <v>9350</v>
      </c>
      <c r="M13" s="32">
        <f>$U$4*(2-L13/MIN(L$12:L$14))</f>
        <v>61.535716654506864</v>
      </c>
      <c r="N13" s="32">
        <f t="shared" si="6"/>
        <v>79.535716654506871</v>
      </c>
      <c r="O13" s="46"/>
      <c r="P13" s="38">
        <f t="shared" si="2"/>
        <v>0</v>
      </c>
      <c r="Q13" s="39">
        <f t="shared" si="3"/>
        <v>0</v>
      </c>
    </row>
    <row r="14" spans="1:21" s="3" customFormat="1" ht="35.1" customHeight="1" thickBot="1" x14ac:dyDescent="0.2">
      <c r="A14" s="122"/>
      <c r="B14" s="79" t="s">
        <v>28</v>
      </c>
      <c r="C14" s="26">
        <v>10000</v>
      </c>
      <c r="D14" s="27">
        <v>14</v>
      </c>
      <c r="E14" s="82">
        <v>8647</v>
      </c>
      <c r="F14" s="28">
        <f>$U$4*(2-E14/MIN(E$12:E$14))</f>
        <v>69.089341380911335</v>
      </c>
      <c r="G14" s="28">
        <f t="shared" si="4"/>
        <v>83.089341380911335</v>
      </c>
      <c r="H14" s="56"/>
      <c r="I14" s="40">
        <f t="shared" si="0"/>
        <v>0</v>
      </c>
      <c r="J14" s="41">
        <f t="shared" si="1"/>
        <v>0</v>
      </c>
      <c r="K14" s="50">
        <v>0.02</v>
      </c>
      <c r="L14" s="59">
        <f t="shared" si="5"/>
        <v>8474.06</v>
      </c>
      <c r="M14" s="48">
        <f>$U$4*(2-L14/MIN(L$12:L$14))</f>
        <v>70.947554553293102</v>
      </c>
      <c r="N14" s="49">
        <f t="shared" si="6"/>
        <v>84.947554553293102</v>
      </c>
      <c r="O14" s="137">
        <v>1</v>
      </c>
      <c r="P14" s="40">
        <f t="shared" si="2"/>
        <v>0.24691358024691357</v>
      </c>
      <c r="Q14" s="41">
        <f t="shared" si="3"/>
        <v>20.974704827973603</v>
      </c>
    </row>
    <row r="15" spans="1:21" ht="42.75" customHeight="1" thickBot="1" x14ac:dyDescent="0.25">
      <c r="B15" s="42" t="s">
        <v>13</v>
      </c>
      <c r="C15" s="43">
        <f>C9+C12</f>
        <v>40500</v>
      </c>
      <c r="I15" s="57" t="s">
        <v>14</v>
      </c>
      <c r="J15" s="58">
        <f>SUM(J9:J14)</f>
        <v>95.506172839506178</v>
      </c>
      <c r="P15" s="57" t="s">
        <v>14</v>
      </c>
      <c r="Q15" s="58">
        <f>SUM(Q9:Q14)</f>
        <v>93.271001124269901</v>
      </c>
    </row>
    <row r="16" spans="1:21" x14ac:dyDescent="0.2">
      <c r="K16" s="138"/>
      <c r="L16" s="139" t="s">
        <v>35</v>
      </c>
      <c r="M16" s="139"/>
      <c r="N16" s="139"/>
      <c r="O16" s="139"/>
    </row>
    <row r="17" spans="1:15" x14ac:dyDescent="0.2">
      <c r="L17" s="139"/>
      <c r="M17" s="139"/>
      <c r="N17" s="139"/>
      <c r="O17" s="139"/>
    </row>
    <row r="18" spans="1:15" ht="14.25" x14ac:dyDescent="0.2">
      <c r="A18" s="1" t="s">
        <v>2</v>
      </c>
    </row>
    <row r="19" spans="1:15" ht="14.25" x14ac:dyDescent="0.2">
      <c r="A19" s="1" t="s">
        <v>34</v>
      </c>
    </row>
    <row r="21" spans="1:15" ht="56.25" customHeight="1" x14ac:dyDescent="0.2">
      <c r="A21" s="127"/>
      <c r="B21" s="127"/>
      <c r="C21" s="127"/>
      <c r="D21" s="127"/>
      <c r="E21" s="127"/>
      <c r="F21" s="127"/>
      <c r="G21" s="127"/>
    </row>
  </sheetData>
  <mergeCells count="10">
    <mergeCell ref="A3:Q3"/>
    <mergeCell ref="A4:Q4"/>
    <mergeCell ref="A5:Q5"/>
    <mergeCell ref="A21:G21"/>
    <mergeCell ref="E7:J7"/>
    <mergeCell ref="K7:Q7"/>
    <mergeCell ref="E11:J11"/>
    <mergeCell ref="A9:A11"/>
    <mergeCell ref="A12:A14"/>
    <mergeCell ref="L16:O17"/>
  </mergeCells>
  <printOptions horizontalCentered="1"/>
  <pageMargins left="0" right="0" top="0.35433070866141736" bottom="0.35433070866141736" header="0.31496062992125984" footer="0.31496062992125984"/>
  <pageSetup paperSize="9" scale="3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Juan Carlos Puras Garrido</cp:lastModifiedBy>
  <cp:lastPrinted>2022-04-22T16:05:45Z</cp:lastPrinted>
  <dcterms:created xsi:type="dcterms:W3CDTF">2007-03-30T09:59:06Z</dcterms:created>
  <dcterms:modified xsi:type="dcterms:W3CDTF">2024-06-04T09:46:16Z</dcterms:modified>
</cp:coreProperties>
</file>