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2198-2024 Circuitos datos sistema contribucion\INFORMES\"/>
    </mc:Choice>
  </mc:AlternateContent>
  <xr:revisionPtr revIDLastSave="0" documentId="13_ncr:1_{B3900C6D-1FA4-496B-AB1D-D6B43D5715BC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ADJUDICADA'!$A$1:$L$30</definedName>
    <definedName name="_xlnm.Print_Area" localSheetId="1">valoración!$A$2:$Q$31</definedName>
  </definedNames>
  <calcPr calcId="191029"/>
</workbook>
</file>

<file path=xl/calcChain.xml><?xml version="1.0" encoding="utf-8"?>
<calcChain xmlns="http://schemas.openxmlformats.org/spreadsheetml/2006/main">
  <c r="C27" i="5" l="1"/>
  <c r="G12" i="5"/>
  <c r="M22" i="5" l="1"/>
  <c r="M24" i="5"/>
  <c r="M23" i="5"/>
  <c r="M16" i="5"/>
  <c r="N16" i="5" s="1"/>
  <c r="M14" i="5"/>
  <c r="F26" i="5"/>
  <c r="F24" i="5"/>
  <c r="F23" i="5"/>
  <c r="F22" i="5"/>
  <c r="F16" i="5"/>
  <c r="F14" i="5"/>
  <c r="F13" i="5"/>
  <c r="F12" i="5"/>
  <c r="F10" i="5"/>
  <c r="F9" i="5"/>
  <c r="L23" i="6" l="1"/>
  <c r="L24" i="6"/>
  <c r="L22" i="6"/>
  <c r="L14" i="6"/>
  <c r="A2" i="6"/>
  <c r="H10" i="6"/>
  <c r="L12" i="5" l="1"/>
  <c r="L9" i="5"/>
  <c r="M13" i="5" l="1"/>
  <c r="M12" i="5"/>
  <c r="M9" i="5"/>
  <c r="M10" i="5"/>
  <c r="N10" i="5" s="1"/>
  <c r="N23" i="5"/>
  <c r="P16" i="5"/>
  <c r="Q16" i="5" s="1"/>
  <c r="P24" i="5"/>
  <c r="N24" i="5"/>
  <c r="P23" i="5"/>
  <c r="P22" i="5"/>
  <c r="N22" i="5"/>
  <c r="P14" i="5"/>
  <c r="N14" i="5"/>
  <c r="N13" i="5"/>
  <c r="P12" i="5"/>
  <c r="N12" i="5"/>
  <c r="G9" i="5"/>
  <c r="N9" i="5"/>
  <c r="P9" i="5"/>
  <c r="Q24" i="5" l="1"/>
  <c r="Q9" i="5"/>
  <c r="Q12" i="5"/>
  <c r="Q14" i="5"/>
  <c r="Q22" i="5"/>
  <c r="Q23" i="5"/>
  <c r="I14" i="5"/>
  <c r="G10" i="5" l="1"/>
  <c r="L26" i="5" l="1"/>
  <c r="M26" i="5" s="1"/>
  <c r="G26" i="5"/>
  <c r="G24" i="5"/>
  <c r="G23" i="5"/>
  <c r="G22" i="5"/>
  <c r="G14" i="5"/>
  <c r="J14" i="5" s="1"/>
  <c r="I26" i="5" l="1"/>
  <c r="J26" i="5" s="1"/>
  <c r="P26" i="5"/>
  <c r="I24" i="5"/>
  <c r="J24" i="5" s="1"/>
  <c r="I23" i="5"/>
  <c r="J23" i="5" s="1"/>
  <c r="I22" i="5"/>
  <c r="J22" i="5" s="1"/>
  <c r="L26" i="6"/>
  <c r="L13" i="6"/>
  <c r="L12" i="6"/>
  <c r="L10" i="6"/>
  <c r="L9" i="6"/>
  <c r="A4" i="6" l="1"/>
  <c r="A3" i="6"/>
  <c r="G16" i="5" l="1"/>
  <c r="G13" i="5"/>
  <c r="N26" i="5" l="1"/>
  <c r="Q26" i="5" s="1"/>
  <c r="Q27" i="5" s="1"/>
  <c r="I12" i="5"/>
  <c r="J12" i="5" s="1"/>
  <c r="I9" i="5"/>
  <c r="J9" i="5" s="1"/>
  <c r="I10" i="5"/>
  <c r="J10" i="5" s="1"/>
  <c r="I16" i="5"/>
  <c r="J16" i="5" s="1"/>
  <c r="J27" i="5" l="1"/>
</calcChain>
</file>

<file path=xl/sharedStrings.xml><?xml version="1.0" encoding="utf-8"?>
<sst xmlns="http://schemas.openxmlformats.org/spreadsheetml/2006/main" count="132" uniqueCount="48">
  <si>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</si>
  <si>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</si>
  <si>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</si>
  <si>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</si>
  <si>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</si>
  <si>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</si>
  <si>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</si>
  <si>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</si>
  <si>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</si>
  <si>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</si>
  <si>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</si>
  <si>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</si>
  <si>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</si>
  <si>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</si>
  <si>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</si>
  <si>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</si>
  <si>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</si>
  <si>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</si>
  <si>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</si>
  <si>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</si>
  <si>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</si>
  <si>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</si>
  <si>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</si>
  <si>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>PROPUESTA DE ADJUDICACIÓN DEL EXPEDIENTE S-02198-2024</t>
  </si>
  <si>
    <t>"Circuitos de datos para el sistema de contribución"</t>
  </si>
  <si>
    <t>LOTE 1:  Torrespaña/Prado del Rey</t>
  </si>
  <si>
    <t>LOTE 2:  Prado del Rey/Teatro Monumental</t>
  </si>
  <si>
    <t>LOTE 3: C.P.P. Sant Cugat/C.T. RNE Barcelona (*)</t>
  </si>
  <si>
    <t>LOTE 5: C.T. RNE Barcelona/Parlament</t>
  </si>
  <si>
    <t>DESIERTO</t>
  </si>
  <si>
    <t>LOTE 6: C.P.P. Tenerife/C.T. RNE Tenerife</t>
  </si>
  <si>
    <t>LOTE 7: C.T. Asturias/U.I. Gijón.</t>
  </si>
  <si>
    <t>LOTE 8: C.T. Extremadura/C.T. RNE Cáceres</t>
  </si>
  <si>
    <t>LOTE 9: C.T. Galicia/C.T. RNE A Coruña</t>
  </si>
  <si>
    <t>LOTE 10: C.T. País Vasco/U.I Vitoria</t>
  </si>
  <si>
    <t>LOTE 11: C.T. C. Valenciana/C.T. RNE Valencia</t>
  </si>
  <si>
    <t>LOTE 12:  U. INFORMATIVAS CANARIAS</t>
  </si>
  <si>
    <t>LOTE 4: C.P.P. Sant Cugat/C.T. RNE Barcelona   (*)</t>
  </si>
  <si>
    <t>COLT TECHNOLOGY SERVICES,S.A.AU</t>
  </si>
  <si>
    <t>CORREOS TELECOM, S.M.E.</t>
  </si>
  <si>
    <t>VODAFONE ESPAÑA,S.A.U</t>
  </si>
  <si>
    <t>No supera el umbral mínimo del 50% en la puntuación de criterios sujetos a juicio valor según se indica en PCAP</t>
  </si>
  <si>
    <t xml:space="preserve">Excluida la propuesta técnica no cumple con todos los requisitos establecidos en el pliego de condiciones técnicas. </t>
  </si>
  <si>
    <t>Alternativa 2: oferta conjunta "CORREOS TELECOM"  (5% de descuento en lote 1 y 2)</t>
  </si>
  <si>
    <t>El lote 3 y 4 no se pueden adjudicar al mismo proveedor según se indica en el punto 3 del PCAP</t>
  </si>
  <si>
    <t>El lote 3 y 4 no pueden adjudicarse al mismo proveedor, por este motivo este lote quedará desierto.</t>
  </si>
  <si>
    <t xml:space="preserve">Alternativa 1: ofertas individuales </t>
  </si>
  <si>
    <t>Madrid, a 4 de julio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</si>
</sst>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90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0" fontId="16" fillId="0" borderId="22" xfId="0" applyNumberFormat="1" applyFont="1" applyFill="1" applyBorder="1" applyAlignment="1">
      <alignment horizontal="left" vertical="top" wrapText="1"/>
    </xf>
    <xf numFmtId="164" fontId="5" fillId="0" borderId="23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0" fillId="5" borderId="0" xfId="0" applyFill="1"/>
    <xf numFmtId="166" fontId="6" fillId="5" borderId="12" xfId="0" applyNumberFormat="1" applyFont="1" applyFill="1" applyBorder="1" applyAlignment="1">
      <alignment horizontal="center" vertical="center"/>
    </xf>
    <xf numFmtId="4" fontId="6" fillId="5" borderId="13" xfId="0" applyNumberFormat="1" applyFont="1" applyFill="1" applyBorder="1" applyAlignment="1">
      <alignment horizontal="center" vertical="center"/>
    </xf>
    <xf numFmtId="9" fontId="5" fillId="5" borderId="11" xfId="3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>
      <alignment horizontal="right" vertical="center" indent="1"/>
    </xf>
    <xf numFmtId="165" fontId="5" fillId="5" borderId="12" xfId="2" applyNumberFormat="1" applyFont="1" applyFill="1" applyBorder="1" applyAlignment="1">
      <alignment horizontal="center" vertical="center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4" fontId="6" fillId="5" borderId="25" xfId="0" applyNumberFormat="1" applyFont="1" applyFill="1" applyBorder="1" applyAlignment="1">
      <alignment horizontal="center" vertical="center"/>
    </xf>
    <xf numFmtId="166" fontId="6" fillId="5" borderId="17" xfId="0" applyNumberFormat="1" applyFont="1" applyFill="1" applyBorder="1" applyAlignment="1">
      <alignment horizontal="center" vertical="center"/>
    </xf>
    <xf numFmtId="4" fontId="6" fillId="5" borderId="18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19" xfId="0" applyNumberFormat="1" applyFont="1" applyFill="1" applyBorder="1" applyAlignment="1">
      <alignment horizontal="right" vertical="center" wrapText="1"/>
    </xf>
    <xf numFmtId="0" fontId="3" fillId="5" borderId="0" xfId="0" applyFont="1" applyFill="1" applyBorder="1"/>
    <xf numFmtId="0" fontId="16" fillId="5" borderId="22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10" fontId="5" fillId="0" borderId="17" xfId="0" applyNumberFormat="1" applyFont="1" applyFill="1" applyBorder="1" applyAlignment="1">
      <alignment horizontal="center" vertical="center"/>
    </xf>
    <xf numFmtId="9" fontId="5" fillId="0" borderId="16" xfId="3" applyFont="1" applyFill="1" applyBorder="1" applyAlignment="1">
      <alignment horizontal="center" vertical="center"/>
    </xf>
    <xf numFmtId="0" fontId="1" fillId="0" borderId="17" xfId="0" applyFont="1" applyFill="1" applyBorder="1"/>
    <xf numFmtId="0" fontId="9" fillId="3" borderId="1" xfId="0" applyFont="1" applyFill="1" applyBorder="1" applyAlignment="1">
      <alignment horizontal="left" vertical="top" wrapText="1"/>
    </xf>
    <xf numFmtId="0" fontId="9" fillId="3" borderId="19" xfId="0" applyFont="1" applyFill="1" applyBorder="1" applyAlignment="1">
      <alignment vertical="center" wrapText="1"/>
    </xf>
    <xf numFmtId="0" fontId="9" fillId="0" borderId="3" xfId="0" applyNumberFormat="1" applyFont="1" applyFill="1" applyBorder="1" applyAlignment="1">
      <alignment horizontal="right" vertical="center" wrapText="1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0" borderId="9" xfId="0" applyNumberFormat="1" applyFont="1" applyFill="1" applyBorder="1" applyAlignment="1">
      <alignment horizontal="right" vertical="center" indent="1"/>
    </xf>
    <xf numFmtId="4" fontId="6" fillId="0" borderId="10" xfId="0" applyNumberFormat="1" applyFont="1" applyFill="1" applyBorder="1" applyAlignment="1">
      <alignment horizontal="right" vertical="center" indent="1"/>
    </xf>
    <xf numFmtId="165" fontId="5" fillId="0" borderId="8" xfId="2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166" fontId="6" fillId="5" borderId="9" xfId="0" applyNumberFormat="1" applyFont="1" applyFill="1" applyBorder="1" applyAlignment="1">
      <alignment horizontal="center" vertical="center"/>
    </xf>
    <xf numFmtId="166" fontId="17" fillId="5" borderId="3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0" fontId="6" fillId="0" borderId="37" xfId="0" applyNumberFormat="1" applyFont="1" applyFill="1" applyBorder="1" applyAlignment="1">
      <alignment horizontal="center" vertical="center" wrapText="1"/>
    </xf>
    <xf numFmtId="0" fontId="6" fillId="8" borderId="8" xfId="0" applyNumberFormat="1" applyFont="1" applyFill="1" applyBorder="1" applyAlignment="1">
      <alignment horizontal="center" vertical="center" wrapText="1"/>
    </xf>
    <xf numFmtId="0" fontId="6" fillId="8" borderId="37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4" fontId="6" fillId="5" borderId="10" xfId="0" applyNumberFormat="1" applyFont="1" applyFill="1" applyBorder="1" applyAlignment="1">
      <alignment horizontal="center" vertical="center"/>
    </xf>
    <xf numFmtId="166" fontId="6" fillId="5" borderId="7" xfId="0" applyNumberFormat="1" applyFont="1" applyFill="1" applyBorder="1" applyAlignment="1">
      <alignment horizontal="right" vertical="center" indent="1"/>
    </xf>
    <xf numFmtId="4" fontId="9" fillId="5" borderId="2" xfId="0" applyNumberFormat="1" applyFont="1" applyFill="1" applyBorder="1" applyAlignment="1">
      <alignment horizontal="right" vertical="center" indent="1"/>
    </xf>
    <xf numFmtId="165" fontId="5" fillId="5" borderId="11" xfId="2" applyNumberFormat="1" applyFont="1" applyFill="1" applyBorder="1" applyAlignment="1">
      <alignment horizontal="center" vertical="center"/>
    </xf>
    <xf numFmtId="0" fontId="6" fillId="8" borderId="15" xfId="0" applyNumberFormat="1" applyFont="1" applyFill="1" applyBorder="1" applyAlignment="1">
      <alignment horizontal="center" vertical="center" wrapText="1"/>
    </xf>
    <xf numFmtId="0" fontId="6" fillId="0" borderId="26" xfId="0" applyNumberFormat="1" applyFont="1" applyFill="1" applyBorder="1" applyAlignment="1">
      <alignment horizontal="center" vertical="center" wrapText="1"/>
    </xf>
    <xf numFmtId="165" fontId="5" fillId="5" borderId="7" xfId="2" applyNumberFormat="1" applyFont="1" applyFill="1" applyBorder="1" applyAlignment="1">
      <alignment horizontal="center" vertical="center"/>
    </xf>
    <xf numFmtId="166" fontId="6" fillId="5" borderId="11" xfId="0" applyNumberFormat="1" applyFont="1" applyFill="1" applyBorder="1" applyAlignment="1">
      <alignment horizontal="right" vertical="center" indent="1"/>
    </xf>
    <xf numFmtId="4" fontId="9" fillId="5" borderId="12" xfId="0" applyNumberFormat="1" applyFont="1" applyFill="1" applyBorder="1" applyAlignment="1">
      <alignment horizontal="right" vertical="center" indent="1"/>
    </xf>
    <xf numFmtId="4" fontId="6" fillId="5" borderId="13" xfId="0" applyNumberFormat="1" applyFont="1" applyFill="1" applyBorder="1" applyAlignment="1">
      <alignment horizontal="right" vertical="center" indent="1"/>
    </xf>
    <xf numFmtId="164" fontId="5" fillId="5" borderId="18" xfId="2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165" fontId="5" fillId="5" borderId="26" xfId="2" applyNumberFormat="1" applyFont="1" applyFill="1" applyBorder="1" applyAlignment="1">
      <alignment horizontal="center" vertical="center"/>
    </xf>
    <xf numFmtId="10" fontId="5" fillId="5" borderId="27" xfId="0" applyNumberFormat="1" applyFont="1" applyFill="1" applyBorder="1" applyAlignment="1">
      <alignment horizontal="center" vertical="center"/>
    </xf>
    <xf numFmtId="164" fontId="5" fillId="5" borderId="28" xfId="2" applyFont="1" applyFill="1" applyBorder="1" applyAlignment="1">
      <alignment horizontal="center" vertical="center"/>
    </xf>
    <xf numFmtId="0" fontId="6" fillId="0" borderId="22" xfId="0" applyNumberFormat="1" applyFont="1" applyFill="1" applyBorder="1" applyAlignment="1">
      <alignment horizontal="center" vertical="center" wrapText="1"/>
    </xf>
    <xf numFmtId="164" fontId="5" fillId="4" borderId="23" xfId="2" applyFont="1" applyFill="1" applyBorder="1" applyAlignment="1">
      <alignment horizontal="center" vertical="center"/>
    </xf>
    <xf numFmtId="9" fontId="5" fillId="5" borderId="16" xfId="3" applyFont="1" applyFill="1" applyBorder="1" applyAlignment="1">
      <alignment horizontal="center" vertical="center"/>
    </xf>
    <xf numFmtId="166" fontId="6" fillId="4" borderId="17" xfId="0" applyNumberFormat="1" applyFont="1" applyFill="1" applyBorder="1" applyAlignment="1">
      <alignment horizontal="right" vertical="center" indent="1"/>
    </xf>
    <xf numFmtId="4" fontId="6" fillId="4" borderId="17" xfId="0" applyNumberFormat="1" applyFont="1" applyFill="1" applyBorder="1" applyAlignment="1">
      <alignment horizontal="right" vertical="center" indent="1"/>
    </xf>
    <xf numFmtId="166" fontId="6" fillId="8" borderId="29" xfId="0" applyNumberFormat="1" applyFont="1" applyFill="1" applyBorder="1" applyAlignment="1">
      <alignment vertical="center"/>
    </xf>
    <xf numFmtId="166" fontId="6" fillId="8" borderId="30" xfId="0" applyNumberFormat="1" applyFont="1" applyFill="1" applyBorder="1" applyAlignment="1">
      <alignment vertical="center"/>
    </xf>
    <xf numFmtId="166" fontId="6" fillId="8" borderId="38" xfId="0" applyNumberFormat="1" applyFont="1" applyFill="1" applyBorder="1" applyAlignment="1">
      <alignment vertical="center"/>
    </xf>
    <xf numFmtId="166" fontId="6" fillId="8" borderId="20" xfId="0" applyNumberFormat="1" applyFont="1" applyFill="1" applyBorder="1" applyAlignment="1">
      <alignment vertical="center"/>
    </xf>
    <xf numFmtId="166" fontId="6" fillId="8" borderId="21" xfId="0" applyNumberFormat="1" applyFont="1" applyFill="1" applyBorder="1" applyAlignment="1">
      <alignment vertical="center"/>
    </xf>
    <xf numFmtId="4" fontId="6" fillId="5" borderId="45" xfId="0" applyNumberFormat="1" applyFont="1" applyFill="1" applyBorder="1" applyAlignment="1">
      <alignment horizontal="center" vertical="center"/>
    </xf>
    <xf numFmtId="166" fontId="6" fillId="8" borderId="0" xfId="0" applyNumberFormat="1" applyFont="1" applyFill="1" applyBorder="1" applyAlignment="1">
      <alignment vertical="center"/>
    </xf>
    <xf numFmtId="166" fontId="6" fillId="8" borderId="35" xfId="0" applyNumberFormat="1" applyFont="1" applyFill="1" applyBorder="1" applyAlignment="1">
      <alignment vertical="center"/>
    </xf>
    <xf numFmtId="166" fontId="6" fillId="8" borderId="43" xfId="0" applyNumberFormat="1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horizontal="center" vertical="center"/>
    </xf>
    <xf numFmtId="164" fontId="5" fillId="0" borderId="28" xfId="2" applyFont="1" applyFill="1" applyBorder="1" applyAlignment="1">
      <alignment horizontal="center" vertical="center"/>
    </xf>
    <xf numFmtId="4" fontId="6" fillId="5" borderId="47" xfId="0" applyNumberFormat="1" applyFont="1" applyFill="1" applyBorder="1" applyAlignment="1">
      <alignment horizontal="center" vertical="center"/>
    </xf>
    <xf numFmtId="4" fontId="6" fillId="5" borderId="24" xfId="0" applyNumberFormat="1" applyFont="1" applyFill="1" applyBorder="1" applyAlignment="1">
      <alignment horizontal="center" vertical="center"/>
    </xf>
    <xf numFmtId="165" fontId="5" fillId="5" borderId="46" xfId="2" applyNumberFormat="1" applyFont="1" applyFill="1" applyBorder="1" applyAlignment="1">
      <alignment horizontal="center" vertical="center"/>
    </xf>
    <xf numFmtId="165" fontId="5" fillId="5" borderId="48" xfId="2" applyNumberFormat="1" applyFont="1" applyFill="1" applyBorder="1" applyAlignment="1">
      <alignment horizontal="center" vertical="center"/>
    </xf>
    <xf numFmtId="165" fontId="5" fillId="5" borderId="40" xfId="2" applyNumberFormat="1" applyFont="1" applyFill="1" applyBorder="1" applyAlignment="1">
      <alignment horizontal="center" vertical="center"/>
    </xf>
    <xf numFmtId="166" fontId="6" fillId="4" borderId="7" xfId="0" applyNumberFormat="1" applyFont="1" applyFill="1" applyBorder="1" applyAlignment="1">
      <alignment horizontal="right" vertical="center" indent="1"/>
    </xf>
    <xf numFmtId="164" fontId="5" fillId="0" borderId="49" xfId="2" applyFont="1" applyFill="1" applyBorder="1" applyAlignment="1">
      <alignment horizontal="center" vertical="center"/>
    </xf>
    <xf numFmtId="4" fontId="0" fillId="0" borderId="0" xfId="0" applyNumberFormat="1"/>
    <xf numFmtId="0" fontId="20" fillId="5" borderId="0" xfId="0" applyFont="1" applyFill="1" applyBorder="1"/>
    <xf numFmtId="0" fontId="1" fillId="5" borderId="0" xfId="0" applyFont="1" applyFill="1" applyBorder="1"/>
    <xf numFmtId="4" fontId="1" fillId="0" borderId="0" xfId="0" applyNumberFormat="1" applyFont="1" applyFill="1" applyBorder="1"/>
    <xf numFmtId="0" fontId="3" fillId="5" borderId="0" xfId="0" applyFont="1" applyFill="1"/>
    <xf numFmtId="166" fontId="6" fillId="8" borderId="50" xfId="0" applyNumberFormat="1" applyFont="1" applyFill="1" applyBorder="1" applyAlignment="1">
      <alignment vertical="center"/>
    </xf>
    <xf numFmtId="10" fontId="5" fillId="0" borderId="51" xfId="0" applyNumberFormat="1" applyFont="1" applyFill="1" applyBorder="1" applyAlignment="1">
      <alignment horizontal="center" vertical="center"/>
    </xf>
    <xf numFmtId="4" fontId="6" fillId="5" borderId="3" xfId="0" applyNumberFormat="1" applyFont="1" applyFill="1" applyBorder="1" applyAlignment="1">
      <alignment horizontal="center" vertical="center"/>
    </xf>
    <xf numFmtId="165" fontId="5" fillId="5" borderId="16" xfId="2" applyNumberFormat="1" applyFont="1" applyFill="1" applyBorder="1" applyAlignment="1">
      <alignment horizontal="center" vertical="center"/>
    </xf>
    <xf numFmtId="10" fontId="5" fillId="5" borderId="22" xfId="3" applyNumberFormat="1" applyFont="1" applyFill="1" applyBorder="1" applyAlignment="1">
      <alignment horizontal="center" vertical="center"/>
    </xf>
    <xf numFmtId="166" fontId="6" fillId="4" borderId="52" xfId="0" applyNumberFormat="1" applyFont="1" applyFill="1" applyBorder="1" applyAlignment="1">
      <alignment horizontal="right" vertical="center" indent="1"/>
    </xf>
    <xf numFmtId="4" fontId="6" fillId="4" borderId="52" xfId="0" applyNumberFormat="1" applyFont="1" applyFill="1" applyBorder="1" applyAlignment="1">
      <alignment horizontal="right" vertical="center" indent="1"/>
    </xf>
    <xf numFmtId="9" fontId="5" fillId="5" borderId="37" xfId="3" applyFont="1" applyFill="1" applyBorder="1" applyAlignment="1">
      <alignment horizontal="center" vertical="center"/>
    </xf>
    <xf numFmtId="166" fontId="6" fillId="4" borderId="53" xfId="0" applyNumberFormat="1" applyFont="1" applyFill="1" applyBorder="1" applyAlignment="1">
      <alignment horizontal="right" vertical="center" indent="1"/>
    </xf>
    <xf numFmtId="4" fontId="6" fillId="4" borderId="53" xfId="0" applyNumberFormat="1" applyFont="1" applyFill="1" applyBorder="1" applyAlignment="1">
      <alignment horizontal="right" vertical="center" indent="1"/>
    </xf>
    <xf numFmtId="4" fontId="6" fillId="5" borderId="5" xfId="0" applyNumberFormat="1" applyFont="1" applyFill="1" applyBorder="1" applyAlignment="1">
      <alignment horizontal="center" vertical="center"/>
    </xf>
    <xf numFmtId="166" fontId="6" fillId="5" borderId="41" xfId="0" applyNumberFormat="1" applyFont="1" applyFill="1" applyBorder="1" applyAlignment="1">
      <alignment horizontal="right" vertical="center" indent="1"/>
    </xf>
    <xf numFmtId="166" fontId="6" fillId="4" borderId="40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0" fontId="19" fillId="5" borderId="0" xfId="0" applyFont="1" applyFill="1" applyAlignment="1">
      <alignment horizontal="center"/>
    </xf>
    <xf numFmtId="0" fontId="9" fillId="3" borderId="1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166" fontId="6" fillId="8" borderId="30" xfId="0" applyNumberFormat="1" applyFont="1" applyFill="1" applyBorder="1" applyAlignment="1">
      <alignment horizontal="center" vertical="center"/>
    </xf>
    <xf numFmtId="166" fontId="6" fillId="8" borderId="31" xfId="0" applyNumberFormat="1" applyFont="1" applyFill="1" applyBorder="1" applyAlignment="1">
      <alignment horizontal="center" vertical="center"/>
    </xf>
    <xf numFmtId="9" fontId="18" fillId="5" borderId="4" xfId="3" applyFont="1" applyFill="1" applyBorder="1" applyAlignment="1">
      <alignment horizontal="left" vertical="center"/>
    </xf>
    <xf numFmtId="9" fontId="18" fillId="5" borderId="20" xfId="3" applyFont="1" applyFill="1" applyBorder="1" applyAlignment="1">
      <alignment horizontal="left" vertical="center"/>
    </xf>
    <xf numFmtId="9" fontId="18" fillId="5" borderId="21" xfId="3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left" vertical="top" wrapText="1"/>
    </xf>
    <xf numFmtId="0" fontId="9" fillId="7" borderId="3" xfId="0" applyFont="1" applyFill="1" applyBorder="1" applyAlignment="1">
      <alignment horizontal="left" vertical="top" wrapText="1"/>
    </xf>
    <xf numFmtId="166" fontId="6" fillId="8" borderId="43" xfId="0" applyNumberFormat="1" applyFont="1" applyFill="1" applyBorder="1" applyAlignment="1">
      <alignment horizontal="center" vertical="center"/>
    </xf>
    <xf numFmtId="166" fontId="6" fillId="8" borderId="44" xfId="0" applyNumberFormat="1" applyFont="1" applyFill="1" applyBorder="1" applyAlignment="1">
      <alignment horizontal="center" vertical="center"/>
    </xf>
    <xf numFmtId="0" fontId="6" fillId="6" borderId="4" xfId="0" applyNumberFormat="1" applyFont="1" applyFill="1" applyBorder="1" applyAlignment="1">
      <alignment horizontal="center" vertical="center" wrapText="1"/>
    </xf>
    <xf numFmtId="0" fontId="6" fillId="6" borderId="20" xfId="0" applyNumberFormat="1" applyFont="1" applyFill="1" applyBorder="1" applyAlignment="1">
      <alignment horizontal="center" vertical="center" wrapText="1"/>
    </xf>
    <xf numFmtId="166" fontId="6" fillId="8" borderId="20" xfId="0" applyNumberFormat="1" applyFont="1" applyFill="1" applyBorder="1" applyAlignment="1">
      <alignment horizontal="center" vertical="center"/>
    </xf>
    <xf numFmtId="166" fontId="6" fillId="8" borderId="21" xfId="0" applyNumberFormat="1" applyFont="1" applyFill="1" applyBorder="1" applyAlignment="1">
      <alignment horizontal="center" vertical="center"/>
    </xf>
    <xf numFmtId="0" fontId="6" fillId="6" borderId="21" xfId="0" applyNumberFormat="1" applyFont="1" applyFill="1" applyBorder="1" applyAlignment="1">
      <alignment horizontal="center" vertical="center" wrapText="1"/>
    </xf>
    <xf numFmtId="166" fontId="6" fillId="8" borderId="38" xfId="0" applyNumberFormat="1" applyFont="1" applyFill="1" applyBorder="1" applyAlignment="1">
      <alignment horizontal="left" vertical="center"/>
    </xf>
    <xf numFmtId="166" fontId="6" fillId="8" borderId="20" xfId="0" applyNumberFormat="1" applyFont="1" applyFill="1" applyBorder="1" applyAlignment="1">
      <alignment horizontal="left" vertical="center"/>
    </xf>
    <xf numFmtId="166" fontId="6" fillId="8" borderId="21" xfId="0" applyNumberFormat="1" applyFont="1" applyFill="1" applyBorder="1" applyAlignment="1">
      <alignment horizontal="left" vertical="center"/>
    </xf>
    <xf numFmtId="9" fontId="5" fillId="8" borderId="39" xfId="3" applyFont="1" applyFill="1" applyBorder="1" applyAlignment="1">
      <alignment horizontal="center" vertical="center"/>
    </xf>
    <xf numFmtId="9" fontId="5" fillId="8" borderId="30" xfId="3" applyFont="1" applyFill="1" applyBorder="1" applyAlignment="1">
      <alignment horizontal="center" vertical="center"/>
    </xf>
    <xf numFmtId="9" fontId="5" fillId="8" borderId="31" xfId="3" applyFont="1" applyFill="1" applyBorder="1" applyAlignment="1">
      <alignment horizontal="center" vertical="center"/>
    </xf>
    <xf numFmtId="9" fontId="5" fillId="8" borderId="4" xfId="3" applyFont="1" applyFill="1" applyBorder="1" applyAlignment="1">
      <alignment horizontal="center" vertical="center"/>
    </xf>
    <xf numFmtId="9" fontId="5" fillId="8" borderId="20" xfId="3" applyFont="1" applyFill="1" applyBorder="1" applyAlignment="1">
      <alignment horizontal="center" vertical="center"/>
    </xf>
    <xf numFmtId="9" fontId="5" fillId="8" borderId="21" xfId="3" applyFont="1" applyFill="1" applyBorder="1" applyAlignment="1">
      <alignment horizontal="center" vertical="center"/>
    </xf>
    <xf numFmtId="9" fontId="5" fillId="8" borderId="42" xfId="3" applyFont="1" applyFill="1" applyBorder="1" applyAlignment="1">
      <alignment horizontal="center" vertical="center"/>
    </xf>
    <xf numFmtId="9" fontId="5" fillId="8" borderId="43" xfId="3" applyFont="1" applyFill="1" applyBorder="1" applyAlignment="1">
      <alignment horizontal="center" vertical="center"/>
    </xf>
    <xf numFmtId="9" fontId="5" fillId="8" borderId="44" xfId="3" applyFont="1" applyFill="1" applyBorder="1" applyAlignment="1">
      <alignment horizontal="center" vertical="center"/>
    </xf>
    <xf numFmtId="166" fontId="6" fillId="4" borderId="4" xfId="0" applyNumberFormat="1" applyFont="1" applyFill="1" applyBorder="1" applyAlignment="1">
      <alignment horizontal="center" vertical="center"/>
    </xf>
    <xf numFmtId="166" fontId="6" fillId="4" borderId="20" xfId="0" applyNumberFormat="1" applyFont="1" applyFill="1" applyBorder="1" applyAlignment="1">
      <alignment horizontal="center" vertical="center"/>
    </xf>
    <xf numFmtId="166" fontId="6" fillId="4" borderId="2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4" fillId="8" borderId="0" xfId="0" applyFont="1" applyFill="1" applyBorder="1" applyAlignment="1">
      <alignment horizontal="center" vertical="center" wrapText="1"/>
    </xf>
    <xf numFmtId="166" fontId="6" fillId="8" borderId="38" xfId="0" applyNumberFormat="1" applyFont="1" applyFill="1" applyBorder="1" applyAlignment="1">
      <alignment horizontal="center" vertical="center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  <xf numFmtId="165" fontId="18" fillId="0" borderId="21" xfId="2" applyNumberFormat="1" applyFont="1" applyFill="1" applyBorder="1" applyAlignment="1">
      <alignment horizontal="left" vertical="center"/>
    </xf>
    <xf numFmtId="166" fontId="6" fillId="8" borderId="32" xfId="0" applyNumberFormat="1" applyFont="1" applyFill="1" applyBorder="1" applyAlignment="1">
      <alignment horizontal="center" vertical="center"/>
    </xf>
    <xf numFmtId="166" fontId="6" fillId="8" borderId="33" xfId="0" applyNumberFormat="1" applyFont="1" applyFill="1" applyBorder="1" applyAlignment="1">
      <alignment horizontal="center" vertical="center"/>
    </xf>
    <xf numFmtId="166" fontId="6" fillId="8" borderId="34" xfId="0" applyNumberFormat="1" applyFont="1" applyFill="1" applyBorder="1" applyAlignment="1">
      <alignment horizontal="center" vertical="center"/>
    </xf>
    <xf numFmtId="166" fontId="6" fillId="8" borderId="29" xfId="0" applyNumberFormat="1" applyFont="1" applyFill="1" applyBorder="1" applyAlignment="1">
      <alignment horizontal="center" vertical="center"/>
    </xf>
    <xf numFmtId="166" fontId="6" fillId="8" borderId="35" xfId="0" applyNumberFormat="1" applyFont="1" applyFill="1" applyBorder="1" applyAlignment="1">
      <alignment horizontal="center" vertical="center"/>
    </xf>
    <xf numFmtId="166" fontId="6" fillId="8" borderId="0" xfId="0" applyNumberFormat="1" applyFont="1" applyFill="1" applyBorder="1" applyAlignment="1">
      <alignment horizontal="center" vertical="center"/>
    </xf>
    <xf numFmtId="166" fontId="6" fillId="8" borderId="36" xfId="0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9" fontId="18" fillId="0" borderId="21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2295071</xdr:colOff>
      <xdr:row>3</xdr:row>
      <xdr:rowOff>199571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364218"/>
          <a:ext cx="2045516" cy="842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3"/>
  <sheetViews>
    <sheetView tabSelected="1" zoomScale="70" zoomScaleNormal="70" workbookViewId="0">
      <selection activeCell="A32" sqref="A32"/>
    </sheetView>
  </sheetViews>
  <sheetFormatPr baseColWidth="10" defaultRowHeight="12.5" x14ac:dyDescent="0.25"/>
  <cols>
    <col min="1" max="1" width="32.81640625" customWidth="1"/>
    <col min="2" max="2" width="24.453125" customWidth="1"/>
    <col min="3" max="3" width="32.6328125" customWidth="1"/>
    <col min="4" max="4" width="21.1796875" customWidth="1"/>
    <col min="5" max="5" width="16.7265625" customWidth="1"/>
    <col min="6" max="6" width="20.26953125" customWidth="1"/>
    <col min="7" max="11" width="16.7265625" customWidth="1"/>
    <col min="12" max="12" width="16.1796875" customWidth="1"/>
  </cols>
  <sheetData>
    <row r="1" spans="1:16" ht="48" customHeigh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6" ht="17.5" x14ac:dyDescent="0.35">
      <c r="A2" s="140" t="str">
        <f>valoración!A3</f>
        <v>PROPUESTA DE ADJUDICACIÓN DEL EXPEDIENTE S-02198-2024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42"/>
    </row>
    <row r="3" spans="1:16" ht="17.5" x14ac:dyDescent="0.35">
      <c r="A3" s="140" t="str">
        <f>valoración!A4</f>
        <v>"Circuitos de datos para el sistema de contribución"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42"/>
    </row>
    <row r="4" spans="1:16" ht="17.5" x14ac:dyDescent="0.35">
      <c r="A4" s="140" t="str">
        <f>valoración!A5</f>
        <v>RESUMEN PUNTUACIÓN TÉCNICA Y ECONÓMICA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42"/>
    </row>
    <row r="5" spans="1:16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6" ht="13" thickBot="1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6" ht="30.75" customHeight="1" thickBot="1" x14ac:dyDescent="0.3">
      <c r="A7" s="42"/>
      <c r="B7" s="42"/>
      <c r="C7" s="42"/>
      <c r="D7" s="42"/>
      <c r="E7" s="146" t="s">
        <v>46</v>
      </c>
      <c r="F7" s="147"/>
      <c r="G7" s="147"/>
      <c r="H7" s="147"/>
      <c r="I7" s="147"/>
      <c r="J7" s="147"/>
      <c r="K7" s="148"/>
      <c r="L7" s="42"/>
    </row>
    <row r="8" spans="1:16" ht="45.5" thickBot="1" x14ac:dyDescent="0.3">
      <c r="A8" s="15" t="s">
        <v>4</v>
      </c>
      <c r="B8" s="16" t="s">
        <v>5</v>
      </c>
      <c r="C8" s="17" t="s">
        <v>6</v>
      </c>
      <c r="D8" s="18" t="s">
        <v>0</v>
      </c>
      <c r="E8" s="16" t="s">
        <v>16</v>
      </c>
      <c r="F8" s="16" t="s">
        <v>20</v>
      </c>
      <c r="G8" s="17" t="s">
        <v>1</v>
      </c>
      <c r="H8" s="17" t="s">
        <v>17</v>
      </c>
      <c r="I8" s="17" t="s">
        <v>10</v>
      </c>
      <c r="J8" s="17" t="s">
        <v>11</v>
      </c>
      <c r="K8" s="18" t="s">
        <v>12</v>
      </c>
      <c r="L8" s="17" t="s">
        <v>22</v>
      </c>
    </row>
    <row r="9" spans="1:16" ht="35.15" customHeight="1" x14ac:dyDescent="0.25">
      <c r="A9" s="141" t="s">
        <v>25</v>
      </c>
      <c r="B9" s="40" t="s">
        <v>39</v>
      </c>
      <c r="C9" s="43">
        <v>60000</v>
      </c>
      <c r="D9" s="44">
        <v>30</v>
      </c>
      <c r="E9" s="45"/>
      <c r="F9" s="21">
        <v>35700</v>
      </c>
      <c r="G9" s="53">
        <v>41.176470588235297</v>
      </c>
      <c r="H9" s="53">
        <v>71.176470588235304</v>
      </c>
      <c r="I9" s="47"/>
      <c r="J9" s="48"/>
      <c r="K9" s="49"/>
      <c r="L9" s="114">
        <f>100-($F9*100/$C9)</f>
        <v>40.5</v>
      </c>
    </row>
    <row r="10" spans="1:16" ht="35.15" customHeight="1" x14ac:dyDescent="0.25">
      <c r="A10" s="142"/>
      <c r="B10" s="41" t="s">
        <v>40</v>
      </c>
      <c r="C10" s="50">
        <v>60000</v>
      </c>
      <c r="D10" s="51">
        <v>24</v>
      </c>
      <c r="E10" s="52"/>
      <c r="F10" s="118">
        <v>21000</v>
      </c>
      <c r="G10" s="23">
        <v>70</v>
      </c>
      <c r="H10" s="23">
        <f t="shared" ref="H10" si="0">$D10+G10</f>
        <v>94</v>
      </c>
      <c r="I10" s="115">
        <v>1</v>
      </c>
      <c r="J10" s="30">
        <v>4.357298474945534E-2</v>
      </c>
      <c r="K10" s="31">
        <v>4.0958605664488017</v>
      </c>
      <c r="L10" s="56">
        <f t="shared" ref="L10:L26" si="1">100-($F10*100/$C10)</f>
        <v>65</v>
      </c>
    </row>
    <row r="11" spans="1:16" ht="35.15" customHeight="1" thickBot="1" x14ac:dyDescent="0.3">
      <c r="A11" s="143"/>
      <c r="B11" s="86" t="s">
        <v>38</v>
      </c>
      <c r="C11" s="102" t="s">
        <v>41</v>
      </c>
      <c r="D11" s="103"/>
      <c r="E11" s="103"/>
      <c r="F11" s="103"/>
      <c r="G11" s="103"/>
      <c r="H11" s="103"/>
      <c r="I11" s="103"/>
      <c r="J11" s="144"/>
      <c r="K11" s="144"/>
      <c r="L11" s="145"/>
      <c r="O11" s="120"/>
      <c r="P11" s="120"/>
    </row>
    <row r="12" spans="1:16" ht="35.15" customHeight="1" x14ac:dyDescent="0.25">
      <c r="A12" s="77" t="s">
        <v>26</v>
      </c>
      <c r="B12" s="87" t="s">
        <v>39</v>
      </c>
      <c r="C12" s="43">
        <v>36000</v>
      </c>
      <c r="D12" s="44">
        <v>30</v>
      </c>
      <c r="E12" s="45"/>
      <c r="F12" s="137">
        <v>21300</v>
      </c>
      <c r="G12" s="138">
        <v>69.014084507042256</v>
      </c>
      <c r="H12" s="138">
        <v>99.014084507042256</v>
      </c>
      <c r="I12" s="116">
        <v>1</v>
      </c>
      <c r="J12" s="111">
        <v>2.6143790849673203E-2</v>
      </c>
      <c r="K12" s="29">
        <v>2.5886035165239805</v>
      </c>
      <c r="L12" s="113">
        <f t="shared" si="1"/>
        <v>40.833333333333336</v>
      </c>
    </row>
    <row r="13" spans="1:16" ht="35.15" customHeight="1" thickBot="1" x14ac:dyDescent="0.3">
      <c r="A13" s="20"/>
      <c r="B13" s="81" t="s">
        <v>40</v>
      </c>
      <c r="C13" s="57">
        <v>36000</v>
      </c>
      <c r="D13" s="58">
        <v>24</v>
      </c>
      <c r="E13" s="52"/>
      <c r="F13" s="136">
        <v>21000</v>
      </c>
      <c r="G13" s="53">
        <v>70</v>
      </c>
      <c r="H13" s="53">
        <v>94</v>
      </c>
      <c r="I13" s="66"/>
      <c r="J13" s="64"/>
      <c r="K13" s="112"/>
      <c r="L13" s="56">
        <f t="shared" si="1"/>
        <v>41.666666666666664</v>
      </c>
    </row>
    <row r="14" spans="1:16" ht="35.15" customHeight="1" x14ac:dyDescent="0.25">
      <c r="A14" s="149" t="s">
        <v>27</v>
      </c>
      <c r="B14" s="78" t="s">
        <v>40</v>
      </c>
      <c r="C14" s="43">
        <v>60000</v>
      </c>
      <c r="D14" s="44">
        <v>24</v>
      </c>
      <c r="E14" s="45"/>
      <c r="F14" s="139">
        <v>21000</v>
      </c>
      <c r="G14" s="138">
        <v>70</v>
      </c>
      <c r="H14" s="138">
        <v>94</v>
      </c>
      <c r="I14" s="117">
        <v>1</v>
      </c>
      <c r="J14" s="28">
        <v>4.357298474945534E-2</v>
      </c>
      <c r="K14" s="29">
        <v>4.0958605664488017</v>
      </c>
      <c r="L14" s="56">
        <f>100-($F14*100/$C14)</f>
        <v>65</v>
      </c>
    </row>
    <row r="15" spans="1:16" ht="35.15" customHeight="1" thickBot="1" x14ac:dyDescent="0.3">
      <c r="A15" s="150"/>
      <c r="B15" s="86" t="s">
        <v>38</v>
      </c>
      <c r="C15" s="102" t="s">
        <v>41</v>
      </c>
      <c r="D15" s="103"/>
      <c r="E15" s="103"/>
      <c r="F15" s="103"/>
      <c r="G15" s="103"/>
      <c r="H15" s="103"/>
      <c r="I15" s="103"/>
      <c r="J15" s="144"/>
      <c r="K15" s="144"/>
      <c r="L15" s="145"/>
    </row>
    <row r="16" spans="1:16" ht="35.15" customHeight="1" thickBot="1" x14ac:dyDescent="0.3">
      <c r="A16" s="149" t="s">
        <v>37</v>
      </c>
      <c r="B16" s="80" t="s">
        <v>40</v>
      </c>
      <c r="C16" s="158" t="s">
        <v>45</v>
      </c>
      <c r="D16" s="159"/>
      <c r="E16" s="159"/>
      <c r="F16" s="159"/>
      <c r="G16" s="159"/>
      <c r="H16" s="159"/>
      <c r="I16" s="159"/>
      <c r="J16" s="159"/>
      <c r="K16" s="159"/>
      <c r="L16" s="160"/>
    </row>
    <row r="17" spans="1:12" ht="35.15" customHeight="1" thickBot="1" x14ac:dyDescent="0.3">
      <c r="A17" s="150"/>
      <c r="B17" s="86" t="s">
        <v>38</v>
      </c>
      <c r="C17" s="125" t="s">
        <v>41</v>
      </c>
      <c r="D17" s="110"/>
      <c r="E17" s="110"/>
      <c r="F17" s="110"/>
      <c r="G17" s="110"/>
      <c r="H17" s="110"/>
      <c r="I17" s="110"/>
      <c r="J17" s="151"/>
      <c r="K17" s="151"/>
      <c r="L17" s="152"/>
    </row>
    <row r="18" spans="1:12" ht="35.15" customHeight="1" thickBot="1" x14ac:dyDescent="0.3">
      <c r="A18" s="19" t="s">
        <v>28</v>
      </c>
      <c r="B18" s="153" t="s">
        <v>29</v>
      </c>
      <c r="C18" s="154"/>
      <c r="D18" s="154"/>
      <c r="E18" s="154"/>
      <c r="F18" s="154"/>
      <c r="G18" s="154"/>
      <c r="H18" s="154"/>
      <c r="I18" s="154"/>
      <c r="J18" s="154"/>
      <c r="K18" s="154"/>
      <c r="L18" s="157"/>
    </row>
    <row r="19" spans="1:12" ht="35.15" customHeight="1" thickBot="1" x14ac:dyDescent="0.3">
      <c r="A19" s="19" t="s">
        <v>30</v>
      </c>
      <c r="B19" s="79" t="s">
        <v>40</v>
      </c>
      <c r="C19" s="104" t="s">
        <v>42</v>
      </c>
      <c r="D19" s="105"/>
      <c r="E19" s="105"/>
      <c r="F19" s="105"/>
      <c r="G19" s="105"/>
      <c r="H19" s="105"/>
      <c r="I19" s="105"/>
      <c r="J19" s="105"/>
      <c r="K19" s="155"/>
      <c r="L19" s="156"/>
    </row>
    <row r="20" spans="1:12" ht="35.15" customHeight="1" thickBot="1" x14ac:dyDescent="0.3">
      <c r="A20" s="19" t="s">
        <v>31</v>
      </c>
      <c r="B20" s="79" t="s">
        <v>40</v>
      </c>
      <c r="C20" s="104" t="s">
        <v>42</v>
      </c>
      <c r="D20" s="105"/>
      <c r="E20" s="105"/>
      <c r="F20" s="105"/>
      <c r="G20" s="105"/>
      <c r="H20" s="105"/>
      <c r="I20" s="105"/>
      <c r="J20" s="105"/>
      <c r="K20" s="105"/>
      <c r="L20" s="106"/>
    </row>
    <row r="21" spans="1:12" ht="44.5" customHeight="1" thickBot="1" x14ac:dyDescent="0.3">
      <c r="A21" s="19" t="s">
        <v>32</v>
      </c>
      <c r="B21" s="80" t="s">
        <v>40</v>
      </c>
      <c r="C21" s="109" t="s">
        <v>42</v>
      </c>
      <c r="D21" s="108"/>
      <c r="E21" s="105"/>
      <c r="F21" s="105"/>
      <c r="G21" s="105"/>
      <c r="H21" s="105"/>
      <c r="I21" s="105"/>
      <c r="J21" s="155"/>
      <c r="K21" s="155"/>
      <c r="L21" s="156"/>
    </row>
    <row r="22" spans="1:12" ht="35.15" customHeight="1" thickBot="1" x14ac:dyDescent="0.3">
      <c r="A22" s="19" t="s">
        <v>33</v>
      </c>
      <c r="B22" s="41" t="s">
        <v>40</v>
      </c>
      <c r="C22" s="43">
        <v>27000</v>
      </c>
      <c r="D22" s="44">
        <v>24</v>
      </c>
      <c r="E22" s="132"/>
      <c r="F22" s="133">
        <v>12000</v>
      </c>
      <c r="G22" s="134">
        <v>70</v>
      </c>
      <c r="H22" s="134">
        <v>94</v>
      </c>
      <c r="I22" s="94">
        <v>1</v>
      </c>
      <c r="J22" s="111">
        <v>1.9607843137254902E-2</v>
      </c>
      <c r="K22" s="112">
        <v>1.8431372549019607</v>
      </c>
      <c r="L22" s="135">
        <f t="shared" si="1"/>
        <v>55.555555555555557</v>
      </c>
    </row>
    <row r="23" spans="1:12" ht="35.15" customHeight="1" thickBot="1" x14ac:dyDescent="0.3">
      <c r="A23" s="19" t="s">
        <v>34</v>
      </c>
      <c r="B23" s="41" t="s">
        <v>40</v>
      </c>
      <c r="C23" s="43">
        <v>27000</v>
      </c>
      <c r="D23" s="44">
        <v>24</v>
      </c>
      <c r="E23" s="99"/>
      <c r="F23" s="100">
        <v>12000</v>
      </c>
      <c r="G23" s="101">
        <v>70</v>
      </c>
      <c r="H23" s="101">
        <v>94</v>
      </c>
      <c r="I23" s="88">
        <v>1</v>
      </c>
      <c r="J23" s="28">
        <v>1.9607843137254902E-2</v>
      </c>
      <c r="K23" s="29">
        <v>1.8431372549019607</v>
      </c>
      <c r="L23" s="107">
        <f t="shared" si="1"/>
        <v>55.555555555555557</v>
      </c>
    </row>
    <row r="24" spans="1:12" ht="35.15" customHeight="1" thickBot="1" x14ac:dyDescent="0.3">
      <c r="A24" s="141" t="s">
        <v>35</v>
      </c>
      <c r="B24" s="39" t="s">
        <v>38</v>
      </c>
      <c r="C24" s="43">
        <v>27000</v>
      </c>
      <c r="D24" s="44">
        <v>24</v>
      </c>
      <c r="E24" s="99"/>
      <c r="F24" s="100">
        <v>26700</v>
      </c>
      <c r="G24" s="101">
        <v>70</v>
      </c>
      <c r="H24" s="101">
        <v>94</v>
      </c>
      <c r="I24" s="128">
        <v>1</v>
      </c>
      <c r="J24" s="126">
        <v>1.9607843137254902E-2</v>
      </c>
      <c r="K24" s="119">
        <v>1.8431372549019607</v>
      </c>
      <c r="L24" s="107">
        <f t="shared" si="1"/>
        <v>1.1111111111111143</v>
      </c>
    </row>
    <row r="25" spans="1:12" ht="35.15" customHeight="1" thickBot="1" x14ac:dyDescent="0.3">
      <c r="A25" s="143"/>
      <c r="B25" s="86" t="s">
        <v>40</v>
      </c>
      <c r="C25" s="109" t="s">
        <v>42</v>
      </c>
      <c r="D25" s="108"/>
      <c r="E25" s="105"/>
      <c r="F25" s="105"/>
      <c r="G25" s="105"/>
      <c r="H25" s="105"/>
      <c r="I25" s="105"/>
      <c r="J25" s="155"/>
      <c r="K25" s="155"/>
      <c r="L25" s="156"/>
    </row>
    <row r="26" spans="1:12" ht="35.15" customHeight="1" thickBot="1" x14ac:dyDescent="0.3">
      <c r="A26" s="68" t="s">
        <v>36</v>
      </c>
      <c r="B26" s="97" t="s">
        <v>40</v>
      </c>
      <c r="C26" s="75">
        <v>1080000</v>
      </c>
      <c r="D26" s="82">
        <v>24</v>
      </c>
      <c r="E26" s="129"/>
      <c r="F26" s="130">
        <v>1080000</v>
      </c>
      <c r="G26" s="131">
        <v>70</v>
      </c>
      <c r="H26" s="131">
        <v>94</v>
      </c>
      <c r="I26" s="94">
        <v>1</v>
      </c>
      <c r="J26" s="111">
        <v>0.78431372549019607</v>
      </c>
      <c r="K26" s="112">
        <v>73.725490196078425</v>
      </c>
      <c r="L26" s="127">
        <f t="shared" si="1"/>
        <v>0</v>
      </c>
    </row>
    <row r="27" spans="1:12" ht="39.5" thickBot="1" x14ac:dyDescent="0.3">
      <c r="A27" s="20"/>
      <c r="B27" s="60" t="s">
        <v>13</v>
      </c>
      <c r="C27" s="76">
        <v>1377000</v>
      </c>
      <c r="D27" s="61"/>
      <c r="E27" s="61"/>
      <c r="F27" s="61"/>
      <c r="G27" s="61"/>
      <c r="H27" s="61"/>
      <c r="I27" s="61"/>
      <c r="J27" s="62" t="s">
        <v>21</v>
      </c>
      <c r="K27" s="98">
        <v>94.131087176654688</v>
      </c>
      <c r="L27" s="42"/>
    </row>
    <row r="28" spans="1:12" ht="15.5" x14ac:dyDescent="0.25">
      <c r="A28" s="59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124" t="s">
        <v>44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1:12" ht="14" x14ac:dyDescent="0.3">
      <c r="A31" s="63" t="s">
        <v>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12" ht="14" x14ac:dyDescent="0.3">
      <c r="A32" s="63" t="s">
        <v>47</v>
      </c>
    </row>
    <row r="33" spans="1:1" x14ac:dyDescent="0.25">
      <c r="A33" s="42"/>
    </row>
  </sheetData>
  <mergeCells count="17">
    <mergeCell ref="A14:A15"/>
    <mergeCell ref="A16:A17"/>
    <mergeCell ref="A24:A25"/>
    <mergeCell ref="J15:L15"/>
    <mergeCell ref="J17:L17"/>
    <mergeCell ref="B18:I18"/>
    <mergeCell ref="J25:L25"/>
    <mergeCell ref="J18:L18"/>
    <mergeCell ref="K19:L19"/>
    <mergeCell ref="J21:L21"/>
    <mergeCell ref="C16:L16"/>
    <mergeCell ref="A2:K2"/>
    <mergeCell ref="A3:K3"/>
    <mergeCell ref="A4:K4"/>
    <mergeCell ref="A9:A11"/>
    <mergeCell ref="J11:L11"/>
    <mergeCell ref="E7:K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33"/>
  <sheetViews>
    <sheetView showGridLines="0" showZeros="0" topLeftCell="A7" zoomScale="70" zoomScaleNormal="70" workbookViewId="0">
      <pane xSplit="2" topLeftCell="C1" activePane="topRight" state="frozen"/>
      <selection pane="topRight" activeCell="O16" sqref="O16"/>
    </sheetView>
  </sheetViews>
  <sheetFormatPr baseColWidth="10" defaultColWidth="11.453125" defaultRowHeight="26.5" customHeight="1" x14ac:dyDescent="0.25"/>
  <cols>
    <col min="1" max="1" width="39" style="9" customWidth="1"/>
    <col min="2" max="2" width="30.26953125" style="10" customWidth="1"/>
    <col min="3" max="3" width="25.1796875" style="10" customWidth="1"/>
    <col min="4" max="4" width="17" style="10" customWidth="1"/>
    <col min="5" max="5" width="20.6328125" style="10" customWidth="1"/>
    <col min="6" max="11" width="16.7265625" style="10" customWidth="1"/>
    <col min="12" max="12" width="20.81640625" style="10" customWidth="1"/>
    <col min="13" max="17" width="16.7265625" style="10" customWidth="1"/>
    <col min="18" max="16384" width="11.453125" style="10"/>
  </cols>
  <sheetData>
    <row r="1" spans="1:23" ht="26.5" customHeight="1" x14ac:dyDescent="0.25">
      <c r="T1" s="12" t="s">
        <v>7</v>
      </c>
    </row>
    <row r="2" spans="1:23" s="3" customFormat="1" ht="26.5" customHeight="1" x14ac:dyDescent="0.2">
      <c r="A2" s="2"/>
      <c r="D2" s="4"/>
      <c r="E2" s="4"/>
      <c r="F2" s="4"/>
      <c r="G2" s="4"/>
      <c r="H2" s="5"/>
      <c r="M2" s="11"/>
      <c r="T2" s="13" t="s">
        <v>19</v>
      </c>
      <c r="U2" s="14">
        <v>70</v>
      </c>
    </row>
    <row r="3" spans="1:23" s="3" customFormat="1" ht="26.5" customHeight="1" x14ac:dyDescent="0.2">
      <c r="A3" s="189" t="s">
        <v>23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T3" s="27" t="s">
        <v>9</v>
      </c>
    </row>
    <row r="4" spans="1:23" s="3" customFormat="1" ht="26.5" customHeight="1" x14ac:dyDescent="0.2">
      <c r="A4" s="189" t="s">
        <v>24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</row>
    <row r="5" spans="1:23" s="3" customFormat="1" ht="26.5" customHeight="1" x14ac:dyDescent="0.2">
      <c r="A5" s="189" t="s">
        <v>3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</row>
    <row r="6" spans="1:23" s="3" customFormat="1" ht="26.5" customHeight="1" thickBot="1" x14ac:dyDescent="0.25">
      <c r="A6" s="24"/>
      <c r="B6" s="24"/>
      <c r="C6" s="24"/>
      <c r="D6" s="24"/>
      <c r="E6" s="24"/>
      <c r="F6" s="24"/>
      <c r="G6" s="24"/>
      <c r="H6" s="4"/>
    </row>
    <row r="7" spans="1:23" s="3" customFormat="1" ht="26.5" customHeight="1" thickBot="1" x14ac:dyDescent="0.4">
      <c r="A7" s="2"/>
      <c r="B7" s="6"/>
      <c r="C7" s="7"/>
      <c r="D7" s="7"/>
      <c r="E7" s="176" t="s">
        <v>15</v>
      </c>
      <c r="F7" s="177"/>
      <c r="G7" s="177"/>
      <c r="H7" s="177"/>
      <c r="I7" s="177"/>
      <c r="J7" s="178"/>
      <c r="K7" s="186" t="s">
        <v>43</v>
      </c>
      <c r="L7" s="187"/>
      <c r="M7" s="187"/>
      <c r="N7" s="187"/>
      <c r="O7" s="187"/>
      <c r="P7" s="187"/>
      <c r="Q7" s="188"/>
    </row>
    <row r="8" spans="1:23" s="8" customFormat="1" ht="55.5" customHeight="1" thickBot="1" x14ac:dyDescent="0.3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3" s="3" customFormat="1" ht="30" customHeight="1" x14ac:dyDescent="0.2">
      <c r="A9" s="141" t="s">
        <v>25</v>
      </c>
      <c r="B9" s="40" t="s">
        <v>39</v>
      </c>
      <c r="C9" s="43">
        <v>60000</v>
      </c>
      <c r="D9" s="44">
        <v>30</v>
      </c>
      <c r="E9" s="21">
        <v>35700</v>
      </c>
      <c r="F9" s="53">
        <f>$U$2*(MIN(E$9:E$10)/E9)</f>
        <v>41.176470588235297</v>
      </c>
      <c r="G9" s="46">
        <f>D9+F9</f>
        <v>71.176470588235304</v>
      </c>
      <c r="H9" s="32"/>
      <c r="I9" s="28">
        <f>+$C9/$C$27*H9</f>
        <v>0</v>
      </c>
      <c r="J9" s="29">
        <f t="shared" ref="J9:J16" si="0">+G9*I9</f>
        <v>0</v>
      </c>
      <c r="K9" s="33">
        <v>0.05</v>
      </c>
      <c r="L9" s="21">
        <f t="shared" ref="L9" si="1">+$E9*(1-K9)</f>
        <v>33915</v>
      </c>
      <c r="M9" s="53">
        <f>$U$2*(MIN(L$9:L$10)/L9)</f>
        <v>43.343653250773997</v>
      </c>
      <c r="N9" s="46">
        <f t="shared" ref="N9:N10" si="2">$D9+M9</f>
        <v>73.343653250773997</v>
      </c>
      <c r="O9" s="32">
        <v>1</v>
      </c>
      <c r="P9" s="28">
        <f>+$C9/$C$27*O9</f>
        <v>4.357298474945534E-2</v>
      </c>
      <c r="Q9" s="29">
        <f t="shared" ref="Q9" si="3">+N9*P9</f>
        <v>3.195801884565316</v>
      </c>
    </row>
    <row r="10" spans="1:23" s="3" customFormat="1" ht="30" customHeight="1" x14ac:dyDescent="0.25">
      <c r="A10" s="142"/>
      <c r="B10" s="41" t="s">
        <v>40</v>
      </c>
      <c r="C10" s="50">
        <v>60000</v>
      </c>
      <c r="D10" s="51">
        <v>24</v>
      </c>
      <c r="E10" s="83">
        <v>21000</v>
      </c>
      <c r="F10" s="53">
        <f>$U$2*(MIN(E$9:E$10)/E10)</f>
        <v>70</v>
      </c>
      <c r="G10" s="84">
        <f>D10+F10</f>
        <v>94</v>
      </c>
      <c r="H10" s="88">
        <v>1</v>
      </c>
      <c r="I10" s="54">
        <f>+$C10/$C$27*H10</f>
        <v>4.357298474945534E-2</v>
      </c>
      <c r="J10" s="55">
        <f t="shared" si="0"/>
        <v>4.0958605664488017</v>
      </c>
      <c r="K10" s="35"/>
      <c r="L10" s="83">
        <v>21000</v>
      </c>
      <c r="M10" s="53">
        <f>$U$2*(MIN(L$9:L$10)/L10)</f>
        <v>70</v>
      </c>
      <c r="N10" s="84">
        <f t="shared" si="2"/>
        <v>94</v>
      </c>
      <c r="O10" s="88"/>
      <c r="P10" s="54"/>
      <c r="Q10" s="55"/>
      <c r="S10" s="121"/>
      <c r="T10" s="122"/>
      <c r="U10" s="122"/>
      <c r="V10" s="122"/>
      <c r="W10" s="122"/>
    </row>
    <row r="11" spans="1:23" s="3" customFormat="1" ht="30" customHeight="1" thickBot="1" x14ac:dyDescent="0.25">
      <c r="A11" s="143"/>
      <c r="B11" s="86" t="s">
        <v>38</v>
      </c>
      <c r="C11" s="182" t="s">
        <v>41</v>
      </c>
      <c r="D11" s="144"/>
      <c r="E11" s="144"/>
      <c r="F11" s="144"/>
      <c r="G11" s="144"/>
      <c r="H11" s="144"/>
      <c r="I11" s="144"/>
      <c r="J11" s="145"/>
      <c r="K11" s="161" t="s">
        <v>41</v>
      </c>
      <c r="L11" s="162"/>
      <c r="M11" s="162"/>
      <c r="N11" s="162"/>
      <c r="O11" s="162"/>
      <c r="P11" s="162"/>
      <c r="Q11" s="163"/>
      <c r="S11" s="122"/>
      <c r="T11" s="122"/>
      <c r="U11" s="122"/>
      <c r="V11" s="122"/>
      <c r="W11" s="122"/>
    </row>
    <row r="12" spans="1:23" s="3" customFormat="1" ht="30" customHeight="1" thickBot="1" x14ac:dyDescent="0.25">
      <c r="A12" s="67" t="s">
        <v>26</v>
      </c>
      <c r="B12" s="87" t="s">
        <v>39</v>
      </c>
      <c r="C12" s="43">
        <v>36000</v>
      </c>
      <c r="D12" s="44">
        <v>30</v>
      </c>
      <c r="E12" s="89">
        <v>21300</v>
      </c>
      <c r="F12" s="46">
        <f>$U$2*(MIN(E$12:E$13)/E12)</f>
        <v>69.014084507042256</v>
      </c>
      <c r="G12" s="90">
        <f>D12+F12</f>
        <v>99.014084507042256</v>
      </c>
      <c r="H12" s="85">
        <v>1</v>
      </c>
      <c r="I12" s="48">
        <f>+$C12/$C$27*H12</f>
        <v>2.6143790849673203E-2</v>
      </c>
      <c r="J12" s="49">
        <f t="shared" si="0"/>
        <v>2.5886035165239805</v>
      </c>
      <c r="K12" s="33">
        <v>0.05</v>
      </c>
      <c r="L12" s="89">
        <f t="shared" ref="L12" si="4">+$E12*(1-K12)</f>
        <v>20235</v>
      </c>
      <c r="M12" s="46">
        <f>$U$2*(MIN(L$12:L$13)/L12)</f>
        <v>70</v>
      </c>
      <c r="N12" s="90">
        <f t="shared" ref="N12:N14" si="5">$D12+M12</f>
        <v>100</v>
      </c>
      <c r="O12" s="85">
        <v>1</v>
      </c>
      <c r="P12" s="48">
        <f>+$C12/$C$27*O12</f>
        <v>2.6143790849673203E-2</v>
      </c>
      <c r="Q12" s="49">
        <f t="shared" ref="Q12" si="6">+N12*P12</f>
        <v>2.6143790849673203</v>
      </c>
      <c r="T12" s="123"/>
    </row>
    <row r="13" spans="1:23" s="3" customFormat="1" ht="30" customHeight="1" thickBot="1" x14ac:dyDescent="0.25">
      <c r="A13" s="20"/>
      <c r="B13" s="81" t="s">
        <v>40</v>
      </c>
      <c r="C13" s="57">
        <v>36000</v>
      </c>
      <c r="D13" s="58">
        <v>24</v>
      </c>
      <c r="E13" s="25">
        <v>21000</v>
      </c>
      <c r="F13" s="46">
        <f>$U$2*(MIN(E$12:E$13)/E13)</f>
        <v>70</v>
      </c>
      <c r="G13" s="26">
        <f t="shared" ref="G13:G16" si="7">D13+F13</f>
        <v>94</v>
      </c>
      <c r="H13" s="94"/>
      <c r="I13" s="95"/>
      <c r="J13" s="96"/>
      <c r="K13" s="65"/>
      <c r="L13" s="25">
        <v>21000</v>
      </c>
      <c r="M13" s="46">
        <f>$U$2*(MIN(L$12:L$13)/L13)</f>
        <v>67.45</v>
      </c>
      <c r="N13" s="26">
        <f t="shared" si="5"/>
        <v>91.45</v>
      </c>
      <c r="O13" s="94"/>
      <c r="P13" s="95"/>
      <c r="Q13" s="96"/>
    </row>
    <row r="14" spans="1:23" s="3" customFormat="1" ht="30" customHeight="1" x14ac:dyDescent="0.2">
      <c r="A14" s="149" t="s">
        <v>27</v>
      </c>
      <c r="B14" s="78" t="s">
        <v>40</v>
      </c>
      <c r="C14" s="43">
        <v>60000</v>
      </c>
      <c r="D14" s="44">
        <v>24</v>
      </c>
      <c r="E14" s="89">
        <v>21000</v>
      </c>
      <c r="F14" s="46">
        <f>$U$2*(MIN(E$14)/E14)</f>
        <v>70</v>
      </c>
      <c r="G14" s="46">
        <f t="shared" si="7"/>
        <v>94</v>
      </c>
      <c r="H14" s="85">
        <v>1</v>
      </c>
      <c r="I14" s="48">
        <f t="shared" ref="I14" si="8">+$C14/$C$27*H14</f>
        <v>4.357298474945534E-2</v>
      </c>
      <c r="J14" s="49">
        <f t="shared" si="0"/>
        <v>4.0958605664488017</v>
      </c>
      <c r="K14" s="33"/>
      <c r="L14" s="89">
        <v>21000</v>
      </c>
      <c r="M14" s="46">
        <f>$U$2*(MIN(L14:L14)/L14)</f>
        <v>70</v>
      </c>
      <c r="N14" s="46">
        <f t="shared" si="5"/>
        <v>94</v>
      </c>
      <c r="O14" s="85">
        <v>1</v>
      </c>
      <c r="P14" s="48">
        <f t="shared" ref="P14" si="9">+$C14/$C$27*O14</f>
        <v>4.357298474945534E-2</v>
      </c>
      <c r="Q14" s="49">
        <f t="shared" ref="Q14:Q16" si="10">+N14*P14</f>
        <v>4.0958605664488017</v>
      </c>
    </row>
    <row r="15" spans="1:23" s="3" customFormat="1" ht="30" customHeight="1" thickBot="1" x14ac:dyDescent="0.25">
      <c r="A15" s="150"/>
      <c r="B15" s="86" t="s">
        <v>38</v>
      </c>
      <c r="C15" s="179" t="s">
        <v>41</v>
      </c>
      <c r="D15" s="180"/>
      <c r="E15" s="180"/>
      <c r="F15" s="180"/>
      <c r="G15" s="180"/>
      <c r="H15" s="180"/>
      <c r="I15" s="180"/>
      <c r="J15" s="181"/>
      <c r="K15" s="161" t="s">
        <v>41</v>
      </c>
      <c r="L15" s="162"/>
      <c r="M15" s="162"/>
      <c r="N15" s="162"/>
      <c r="O15" s="162"/>
      <c r="P15" s="162"/>
      <c r="Q15" s="163"/>
    </row>
    <row r="16" spans="1:23" s="3" customFormat="1" ht="30" customHeight="1" x14ac:dyDescent="0.2">
      <c r="A16" s="149" t="s">
        <v>37</v>
      </c>
      <c r="B16" s="78" t="s">
        <v>40</v>
      </c>
      <c r="C16" s="43">
        <v>60000</v>
      </c>
      <c r="D16" s="44">
        <v>24</v>
      </c>
      <c r="E16" s="89">
        <v>21000</v>
      </c>
      <c r="F16" s="46">
        <f>$U$2*(MIN(E$16)/E16)</f>
        <v>70</v>
      </c>
      <c r="G16" s="91">
        <f t="shared" si="7"/>
        <v>94</v>
      </c>
      <c r="H16" s="85">
        <v>1</v>
      </c>
      <c r="I16" s="48">
        <f>+$C16/$C$27*H16</f>
        <v>4.357298474945534E-2</v>
      </c>
      <c r="J16" s="49">
        <f t="shared" si="0"/>
        <v>4.0958605664488017</v>
      </c>
      <c r="K16" s="33"/>
      <c r="L16" s="89">
        <v>21000</v>
      </c>
      <c r="M16" s="46">
        <f>$U$2*(MIN(L16:L16)/L16)</f>
        <v>70</v>
      </c>
      <c r="N16" s="91">
        <f>$D16+M16</f>
        <v>94</v>
      </c>
      <c r="O16" s="85">
        <v>1</v>
      </c>
      <c r="P16" s="48">
        <f>+$C16/$C$27*O16</f>
        <v>4.357298474945534E-2</v>
      </c>
      <c r="Q16" s="92">
        <f t="shared" si="10"/>
        <v>4.0958605664488017</v>
      </c>
    </row>
    <row r="17" spans="1:17" s="3" customFormat="1" ht="30" customHeight="1" thickBot="1" x14ac:dyDescent="0.25">
      <c r="A17" s="150"/>
      <c r="B17" s="86" t="s">
        <v>38</v>
      </c>
      <c r="C17" s="182" t="s">
        <v>41</v>
      </c>
      <c r="D17" s="144"/>
      <c r="E17" s="144"/>
      <c r="F17" s="144"/>
      <c r="G17" s="144"/>
      <c r="H17" s="144"/>
      <c r="I17" s="144"/>
      <c r="J17" s="145"/>
      <c r="K17" s="161" t="s">
        <v>41</v>
      </c>
      <c r="L17" s="162"/>
      <c r="M17" s="162"/>
      <c r="N17" s="162"/>
      <c r="O17" s="162"/>
      <c r="P17" s="162"/>
      <c r="Q17" s="163"/>
    </row>
    <row r="18" spans="1:17" s="3" customFormat="1" ht="30" customHeight="1" thickBot="1" x14ac:dyDescent="0.25">
      <c r="A18" s="19" t="s">
        <v>28</v>
      </c>
      <c r="B18" s="153" t="s">
        <v>29</v>
      </c>
      <c r="C18" s="154"/>
      <c r="D18" s="154"/>
      <c r="E18" s="154"/>
      <c r="F18" s="154"/>
      <c r="G18" s="154"/>
      <c r="H18" s="154"/>
      <c r="I18" s="154"/>
      <c r="J18" s="157"/>
      <c r="K18" s="170" t="s">
        <v>29</v>
      </c>
      <c r="L18" s="171"/>
      <c r="M18" s="171"/>
      <c r="N18" s="171"/>
      <c r="O18" s="171"/>
      <c r="P18" s="171"/>
      <c r="Q18" s="172"/>
    </row>
    <row r="19" spans="1:17" s="3" customFormat="1" ht="30" customHeight="1" thickBot="1" x14ac:dyDescent="0.25">
      <c r="A19" s="19" t="s">
        <v>30</v>
      </c>
      <c r="B19" s="79" t="s">
        <v>40</v>
      </c>
      <c r="C19" s="175" t="s">
        <v>42</v>
      </c>
      <c r="D19" s="155"/>
      <c r="E19" s="155"/>
      <c r="F19" s="155"/>
      <c r="G19" s="155"/>
      <c r="H19" s="155"/>
      <c r="I19" s="155"/>
      <c r="J19" s="156"/>
      <c r="K19" s="164" t="s">
        <v>42</v>
      </c>
      <c r="L19" s="165"/>
      <c r="M19" s="165"/>
      <c r="N19" s="165"/>
      <c r="O19" s="165"/>
      <c r="P19" s="165"/>
      <c r="Q19" s="166"/>
    </row>
    <row r="20" spans="1:17" s="3" customFormat="1" ht="30" customHeight="1" thickBot="1" x14ac:dyDescent="0.25">
      <c r="A20" s="19" t="s">
        <v>31</v>
      </c>
      <c r="B20" s="79" t="s">
        <v>40</v>
      </c>
      <c r="C20" s="175" t="s">
        <v>42</v>
      </c>
      <c r="D20" s="155"/>
      <c r="E20" s="155"/>
      <c r="F20" s="155"/>
      <c r="G20" s="155"/>
      <c r="H20" s="155"/>
      <c r="I20" s="155"/>
      <c r="J20" s="156"/>
      <c r="K20" s="164" t="s">
        <v>42</v>
      </c>
      <c r="L20" s="165"/>
      <c r="M20" s="165"/>
      <c r="N20" s="165"/>
      <c r="O20" s="165"/>
      <c r="P20" s="165"/>
      <c r="Q20" s="166"/>
    </row>
    <row r="21" spans="1:17" s="3" customFormat="1" ht="30" customHeight="1" thickBot="1" x14ac:dyDescent="0.25">
      <c r="A21" s="19" t="s">
        <v>32</v>
      </c>
      <c r="B21" s="80" t="s">
        <v>40</v>
      </c>
      <c r="C21" s="183" t="s">
        <v>42</v>
      </c>
      <c r="D21" s="184"/>
      <c r="E21" s="184"/>
      <c r="F21" s="184"/>
      <c r="G21" s="184"/>
      <c r="H21" s="184"/>
      <c r="I21" s="184"/>
      <c r="J21" s="185"/>
      <c r="K21" s="164" t="s">
        <v>42</v>
      </c>
      <c r="L21" s="165"/>
      <c r="M21" s="165"/>
      <c r="N21" s="165"/>
      <c r="O21" s="165"/>
      <c r="P21" s="165"/>
      <c r="Q21" s="166"/>
    </row>
    <row r="22" spans="1:17" s="3" customFormat="1" ht="30" customHeight="1" thickBot="1" x14ac:dyDescent="0.25">
      <c r="A22" s="19" t="s">
        <v>33</v>
      </c>
      <c r="B22" s="41" t="s">
        <v>40</v>
      </c>
      <c r="C22" s="43">
        <v>27000</v>
      </c>
      <c r="D22" s="44">
        <v>24</v>
      </c>
      <c r="E22" s="21">
        <v>12000</v>
      </c>
      <c r="F22" s="22">
        <f>$U$2*(MIN(E$22)/E22)</f>
        <v>70</v>
      </c>
      <c r="G22" s="38">
        <f t="shared" ref="G22" si="11">D22+F22</f>
        <v>94</v>
      </c>
      <c r="H22" s="73">
        <v>1</v>
      </c>
      <c r="I22" s="74">
        <f t="shared" ref="I22:I26" si="12">+$C22/$C$27*H22</f>
        <v>1.9607843137254902E-2</v>
      </c>
      <c r="J22" s="93">
        <f t="shared" ref="J22" si="13">+G22*I22</f>
        <v>1.8431372549019607</v>
      </c>
      <c r="K22" s="33"/>
      <c r="L22" s="21">
        <v>12000</v>
      </c>
      <c r="M22" s="22">
        <f>$U$2*(MIN(L22:L22)/L22)</f>
        <v>70</v>
      </c>
      <c r="N22" s="38">
        <f t="shared" ref="N22:N24" si="14">$D22+M22</f>
        <v>94</v>
      </c>
      <c r="O22" s="73">
        <v>1</v>
      </c>
      <c r="P22" s="74">
        <f t="shared" ref="P22:P24" si="15">+$C22/$C$27*O22</f>
        <v>1.9607843137254902E-2</v>
      </c>
      <c r="Q22" s="93">
        <f t="shared" ref="Q22:Q24" si="16">+N22*P22</f>
        <v>1.8431372549019607</v>
      </c>
    </row>
    <row r="23" spans="1:17" s="3" customFormat="1" ht="30" customHeight="1" thickBot="1" x14ac:dyDescent="0.25">
      <c r="A23" s="19" t="s">
        <v>34</v>
      </c>
      <c r="B23" s="41" t="s">
        <v>40</v>
      </c>
      <c r="C23" s="43">
        <v>27000</v>
      </c>
      <c r="D23" s="44">
        <v>24</v>
      </c>
      <c r="E23" s="21">
        <v>12000</v>
      </c>
      <c r="F23" s="22">
        <f>$U$2*(MIN(E$23)/E23)</f>
        <v>70</v>
      </c>
      <c r="G23" s="38">
        <f t="shared" ref="G23" si="17">D23+F23</f>
        <v>94</v>
      </c>
      <c r="H23" s="73">
        <v>1</v>
      </c>
      <c r="I23" s="74">
        <f t="shared" si="12"/>
        <v>1.9607843137254902E-2</v>
      </c>
      <c r="J23" s="93">
        <f t="shared" ref="J23" si="18">+G23*I23</f>
        <v>1.8431372549019607</v>
      </c>
      <c r="K23" s="33"/>
      <c r="L23" s="21">
        <v>12000</v>
      </c>
      <c r="M23" s="22">
        <f>$U$2*(MIN(L23:L23)/L23)</f>
        <v>70</v>
      </c>
      <c r="N23" s="38">
        <f t="shared" si="14"/>
        <v>94</v>
      </c>
      <c r="O23" s="73">
        <v>1</v>
      </c>
      <c r="P23" s="74">
        <f t="shared" si="15"/>
        <v>1.9607843137254902E-2</v>
      </c>
      <c r="Q23" s="93">
        <f t="shared" si="16"/>
        <v>1.8431372549019607</v>
      </c>
    </row>
    <row r="24" spans="1:17" s="3" customFormat="1" ht="30" customHeight="1" x14ac:dyDescent="0.2">
      <c r="A24" s="141" t="s">
        <v>35</v>
      </c>
      <c r="B24" s="39" t="s">
        <v>38</v>
      </c>
      <c r="C24" s="43">
        <v>27000</v>
      </c>
      <c r="D24" s="44">
        <v>24</v>
      </c>
      <c r="E24" s="21">
        <v>26700</v>
      </c>
      <c r="F24" s="22">
        <f>$U$2*(MIN(E$24)/E24)</f>
        <v>70</v>
      </c>
      <c r="G24" s="38">
        <f t="shared" ref="G24" si="19">D24+F24</f>
        <v>94</v>
      </c>
      <c r="H24" s="32">
        <v>1</v>
      </c>
      <c r="I24" s="28">
        <f t="shared" si="12"/>
        <v>1.9607843137254902E-2</v>
      </c>
      <c r="J24" s="29">
        <f t="shared" ref="J24" si="20">+G24*I24</f>
        <v>1.8431372549019607</v>
      </c>
      <c r="K24" s="33"/>
      <c r="L24" s="21">
        <v>26700</v>
      </c>
      <c r="M24" s="22">
        <f>$U$2*(MIN(L24:L24)/L24)</f>
        <v>70</v>
      </c>
      <c r="N24" s="38">
        <f t="shared" si="14"/>
        <v>94</v>
      </c>
      <c r="O24" s="32">
        <v>1</v>
      </c>
      <c r="P24" s="28">
        <f t="shared" si="15"/>
        <v>1.9607843137254902E-2</v>
      </c>
      <c r="Q24" s="29">
        <f t="shared" si="16"/>
        <v>1.8431372549019607</v>
      </c>
    </row>
    <row r="25" spans="1:17" s="3" customFormat="1" ht="30" customHeight="1" thickBot="1" x14ac:dyDescent="0.25">
      <c r="A25" s="143"/>
      <c r="B25" s="86" t="s">
        <v>40</v>
      </c>
      <c r="C25" s="183" t="s">
        <v>42</v>
      </c>
      <c r="D25" s="184"/>
      <c r="E25" s="184"/>
      <c r="F25" s="184"/>
      <c r="G25" s="184"/>
      <c r="H25" s="184"/>
      <c r="I25" s="184"/>
      <c r="J25" s="185"/>
      <c r="K25" s="167" t="s">
        <v>42</v>
      </c>
      <c r="L25" s="168"/>
      <c r="M25" s="168"/>
      <c r="N25" s="168"/>
      <c r="O25" s="168"/>
      <c r="P25" s="168"/>
      <c r="Q25" s="169"/>
    </row>
    <row r="26" spans="1:17" s="3" customFormat="1" ht="30" customHeight="1" thickBot="1" x14ac:dyDescent="0.25">
      <c r="A26" s="68" t="s">
        <v>36</v>
      </c>
      <c r="B26" s="97" t="s">
        <v>40</v>
      </c>
      <c r="C26" s="75">
        <v>1080000</v>
      </c>
      <c r="D26" s="82">
        <v>24</v>
      </c>
      <c r="E26" s="70">
        <v>1080000</v>
      </c>
      <c r="F26" s="71">
        <f>$U$2*(MIN(E$26)/E26)</f>
        <v>70</v>
      </c>
      <c r="G26" s="72">
        <f t="shared" ref="G26" si="21">D26+F26</f>
        <v>94</v>
      </c>
      <c r="H26" s="73">
        <v>1</v>
      </c>
      <c r="I26" s="74">
        <f t="shared" si="12"/>
        <v>0.78431372549019607</v>
      </c>
      <c r="J26" s="93">
        <f t="shared" ref="J26" si="22">+G26*I26</f>
        <v>73.725490196078425</v>
      </c>
      <c r="K26" s="33"/>
      <c r="L26" s="34">
        <f t="shared" ref="L26" si="23">+$E26*(1-K26)</f>
        <v>1080000</v>
      </c>
      <c r="M26" s="22">
        <f>$U$2*(MIN(L26:L26)/L26)</f>
        <v>70</v>
      </c>
      <c r="N26" s="22">
        <f t="shared" ref="N26" si="24">$D26+M26</f>
        <v>94</v>
      </c>
      <c r="O26" s="32">
        <v>1</v>
      </c>
      <c r="P26" s="28">
        <f>+$C26/$C$27*O26</f>
        <v>0.78431372549019607</v>
      </c>
      <c r="Q26" s="29">
        <f t="shared" ref="Q26" si="25">+N26*P26</f>
        <v>73.725490196078425</v>
      </c>
    </row>
    <row r="27" spans="1:17" ht="30" customHeight="1" thickBot="1" x14ac:dyDescent="0.3">
      <c r="B27" s="69" t="s">
        <v>13</v>
      </c>
      <c r="C27" s="76">
        <f>C9+C12+C14+C16+C22+C23+C24+C26</f>
        <v>1377000</v>
      </c>
      <c r="I27" s="36" t="s">
        <v>14</v>
      </c>
      <c r="J27" s="98">
        <f>J10+J12+J14+J16+J22+J23+J24+J26</f>
        <v>94.131087176654688</v>
      </c>
      <c r="P27" s="36" t="s">
        <v>14</v>
      </c>
      <c r="Q27" s="37">
        <f>Q9+Q12+Q14+Q16+Q22+Q23+Q24+Q26</f>
        <v>93.256804063214545</v>
      </c>
    </row>
    <row r="29" spans="1:17" ht="26.5" customHeight="1" x14ac:dyDescent="0.25">
      <c r="A29" s="174" t="s">
        <v>44</v>
      </c>
      <c r="B29" s="174"/>
      <c r="C29" s="174"/>
      <c r="D29" s="174"/>
    </row>
    <row r="30" spans="1:17" ht="26.5" customHeight="1" x14ac:dyDescent="0.3">
      <c r="A30" s="1" t="s">
        <v>2</v>
      </c>
    </row>
    <row r="31" spans="1:17" ht="26.5" customHeight="1" x14ac:dyDescent="0.3">
      <c r="A31" s="63" t="s">
        <v>47</v>
      </c>
    </row>
    <row r="33" spans="1:7" ht="26.5" customHeight="1" x14ac:dyDescent="0.25">
      <c r="A33" s="173"/>
      <c r="B33" s="173"/>
      <c r="C33" s="173"/>
      <c r="D33" s="173"/>
      <c r="E33" s="173"/>
      <c r="F33" s="173"/>
      <c r="G33" s="173"/>
    </row>
  </sheetData>
  <mergeCells count="27">
    <mergeCell ref="K7:Q7"/>
    <mergeCell ref="A3:Q3"/>
    <mergeCell ref="A4:Q4"/>
    <mergeCell ref="A5:Q5"/>
    <mergeCell ref="A9:A11"/>
    <mergeCell ref="C11:J11"/>
    <mergeCell ref="K11:Q11"/>
    <mergeCell ref="E7:J7"/>
    <mergeCell ref="A16:A17"/>
    <mergeCell ref="A24:A25"/>
    <mergeCell ref="B18:J18"/>
    <mergeCell ref="C15:J15"/>
    <mergeCell ref="C17:J17"/>
    <mergeCell ref="C19:J19"/>
    <mergeCell ref="C21:J21"/>
    <mergeCell ref="C25:J25"/>
    <mergeCell ref="K25:Q25"/>
    <mergeCell ref="K18:Q18"/>
    <mergeCell ref="A33:G33"/>
    <mergeCell ref="A14:A15"/>
    <mergeCell ref="A29:D29"/>
    <mergeCell ref="C20:J20"/>
    <mergeCell ref="K17:Q17"/>
    <mergeCell ref="K15:Q15"/>
    <mergeCell ref="K19:Q19"/>
    <mergeCell ref="K20:Q20"/>
    <mergeCell ref="K21:Q2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2024-07-02T09:10:52Z</dcterms:modified>
</cp:coreProperties>
</file>