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12"/>
  <workbookPr defaultThemeVersion="124226"/>
  <mc:AlternateContent xmlns:mc="http://schemas.openxmlformats.org/markup-compatibility/2006">
    <mc:Choice Requires="x15">
      <x15ac:absPath xmlns:x15ac="http://schemas.microsoft.com/office/spreadsheetml/2010/11/ac" url="U:\compras\general\unidad_a\OPERACIONES_MEDIOS\2024\1.- EXPEDIENTES\S-03683-2024 (JC) EQUIPAMIENTO PARA UM F-01\INFORMES\"/>
    </mc:Choice>
  </mc:AlternateContent>
  <xr:revisionPtr revIDLastSave="0" documentId="13_ncr:1_{683BE892-DBB2-427A-89C5-63B513D4619A}" xr6:coauthVersionLast="36" xr6:coauthVersionMax="36" xr10:uidLastSave="{00000000-0000-0000-0000-000000000000}"/>
  <bookViews>
    <workbookView xWindow="0" yWindow="0" windowWidth="28800" windowHeight="11400" tabRatio="752" xr2:uid="{00000000-000D-0000-FFFF-FFFF00000000}"/>
  </bookViews>
  <sheets>
    <sheet name="ALTERNATIVA ADJUDICADA" sheetId="6" r:id="rId1"/>
    <sheet name="valoración" sheetId="5" r:id="rId2"/>
  </sheets>
  <definedNames>
    <definedName name="_xlnm.Print_Area" localSheetId="0">'ALTERNATIVA ADJUDICADA'!$A$1:$L$25</definedName>
    <definedName name="_xlnm.Print_Area" localSheetId="1">valoración!$A$2:$Q$18</definedName>
  </definedNames>
  <calcPr calcId="191029"/>
</workbook>
</file>

<file path=xl/calcChain.xml><?xml version="1.0" encoding="utf-8"?>
<calcChain xmlns="http://schemas.openxmlformats.org/spreadsheetml/2006/main">
  <c r="A2" i="6" l="1"/>
  <c r="K14" i="6"/>
  <c r="J13" i="6"/>
  <c r="K13" i="6" s="1"/>
  <c r="J12" i="6"/>
  <c r="K12" i="6" s="1"/>
  <c r="J11" i="6"/>
  <c r="K11" i="6" s="1"/>
  <c r="J10" i="6"/>
  <c r="K10" i="6" s="1"/>
  <c r="J9" i="6"/>
  <c r="K9" i="6" s="1"/>
  <c r="F13" i="5"/>
  <c r="F12" i="5"/>
  <c r="F11" i="5"/>
  <c r="F10" i="5"/>
  <c r="F9" i="5"/>
  <c r="L13" i="6" l="1"/>
  <c r="L12" i="6"/>
  <c r="L11" i="6"/>
  <c r="L10" i="6"/>
  <c r="L9" i="6"/>
  <c r="A4" i="6" l="1"/>
  <c r="A3" i="6"/>
  <c r="C14" i="6" l="1"/>
  <c r="C14" i="5"/>
  <c r="I9" i="5" s="1"/>
  <c r="L13" i="5"/>
  <c r="M13" i="5" s="1"/>
  <c r="G13" i="5"/>
  <c r="L12" i="5"/>
  <c r="I12" i="5"/>
  <c r="G12" i="5"/>
  <c r="J12" i="5" s="1"/>
  <c r="P11" i="5"/>
  <c r="L11" i="5"/>
  <c r="G11" i="5"/>
  <c r="P10" i="5"/>
  <c r="L10" i="5"/>
  <c r="G10" i="5"/>
  <c r="P9" i="5"/>
  <c r="L9" i="5"/>
  <c r="G9" i="5"/>
  <c r="M10" i="5" l="1"/>
  <c r="M9" i="5"/>
  <c r="I10" i="5"/>
  <c r="J10" i="5" s="1"/>
  <c r="M11" i="5"/>
  <c r="N11" i="5" s="1"/>
  <c r="Q11" i="5" s="1"/>
  <c r="I13" i="5"/>
  <c r="J13" i="5" s="1"/>
  <c r="I11" i="5"/>
  <c r="J11" i="5" s="1"/>
  <c r="N9" i="5"/>
  <c r="Q9" i="5" s="1"/>
  <c r="N10" i="5"/>
  <c r="Q10" i="5" s="1"/>
  <c r="M12" i="5"/>
  <c r="N12" i="5" s="1"/>
  <c r="N13" i="5"/>
  <c r="J9" i="5"/>
  <c r="P12" i="5"/>
  <c r="P13" i="5"/>
  <c r="Q12" i="5" l="1"/>
  <c r="Q13" i="5"/>
  <c r="Q14" i="5" s="1"/>
  <c r="J14" i="5"/>
</calcChain>
</file>

<file path=xl/sharedStrings.xml><?xml version="1.0" encoding="utf-8"?>
<sst xmlns="http://schemas.openxmlformats.org/spreadsheetml/2006/main" count="64" uniqueCount="36">
  <si>
    <t>Puntuación técnica</t>
  </si>
  <si>
    <t>Puntuación económica</t>
  </si>
  <si>
    <t>De conformidad con los criterios de valoración establecidos en el Pliego de Condiciones Generales de Contratación de este Expediente.</t>
  </si>
  <si>
    <t>RESUMEN PUNTUACIÓN TÉCNICA Y ECONÓMICA</t>
  </si>
  <si>
    <t>Lotes</t>
  </si>
  <si>
    <t>Ofertas</t>
  </si>
  <si>
    <t>Valor estimado             (Sin modificación)</t>
  </si>
  <si>
    <t>Madrid, a XX de XXXXXX de 20xx</t>
  </si>
  <si>
    <t>FÓRMULA PUNTUACIÓN ECONÓMICA: Adaptar a cada lote, estará condicionada por el número de ofertas y por los puntos que se dan a la oferta económica.</t>
  </si>
  <si>
    <t>Puntuación Total</t>
  </si>
  <si>
    <t>Adaptar la tabla al número de lotes y ofertas recibidas, insertando o eliminando filas, tener  en cuenta si se desestima una oferta, indicar los motivos..</t>
  </si>
  <si>
    <t>Oferta seleccionada</t>
  </si>
  <si>
    <t>Factor de ponderación</t>
  </si>
  <si>
    <t>Valoración ponderada</t>
  </si>
  <si>
    <t>Valor estimado total:</t>
  </si>
  <si>
    <t>Puntuación total ponderada</t>
  </si>
  <si>
    <t>Alternativa 1: ofertas individuales</t>
  </si>
  <si>
    <t>Baja oferta conjunta</t>
  </si>
  <si>
    <t>Total Puntuación</t>
  </si>
  <si>
    <t>Celda contigua: incluir puntuación económica indicada en los pliegos. Si los lotes se valoran con diferente puntuación económica hay que tenerlo en cuenta en la fórmula.</t>
  </si>
  <si>
    <t>Puntuación total ponderada:</t>
  </si>
  <si>
    <t>%  Ahorro s/ licitación</t>
  </si>
  <si>
    <t>LOTE 1: Cables de cámara fibra óptica hibrida</t>
  </si>
  <si>
    <t>LOTE 2: Cables de fibra oscura</t>
  </si>
  <si>
    <t>LOTE 3: Electrónica de red</t>
  </si>
  <si>
    <t>Alternativa 2: oferta conjunta "A" por los lotes 1 y 2 (4% de descuento)</t>
  </si>
  <si>
    <t>PERMANYER GRIÑO CONNEXIONS, SL</t>
  </si>
  <si>
    <t>IBERLEMO, SAU</t>
  </si>
  <si>
    <t>TEDITRONIC, SL</t>
  </si>
  <si>
    <t>NTL LANBASE, SL</t>
  </si>
  <si>
    <t>Importe Oferta</t>
  </si>
  <si>
    <r>
      <t>Importe Oferta</t>
    </r>
    <r>
      <rPr>
        <b/>
        <i/>
        <sz val="12"/>
        <rFont val="Tahoma"/>
        <family val="2"/>
      </rPr>
      <t xml:space="preserve"> </t>
    </r>
  </si>
  <si>
    <t>Madrid, a 16 de julio de 2024</t>
  </si>
  <si>
    <t>“De conformidad con lo dispuesto en el artículo 44.6 (párrafo segundo) de la Ley 9/2017, de 8 de noviembre, de Contratos del Sector Público, por la que se transponen al ordenamiento jurídico español las Directivas del Parlamento Europeo y del Consejo 2014/23/UE y 2014/24/UE, de 26 de febrero de 2014 (“LCSP”), el presente acuerdo podrá impugnarse en vía administrativa de conformidad con lo dispuesto en la Ley 39/2015, de 1 de octubre, del Procedimiento Administrativo Común de las Administraciones Públicas, ante el Presidente de la Sociedad Estatal de Participaciones Industriales (SEPI), C/ Velázquez nº 134, 28006 Madrid, entidad de derecho público que ostenta la condición de accionista único de la Corporación de Radio y Televisión Española, Sociedad Anónima, S.M.E. en el plazo de un mes a contar desde el día siguiente de la notificación, de acuerdo con lo establecido en la Ley 39/2015, de 1 de octubre, del Procedimiento Administrativo Común de las Administraciones Públicas. Igualmente, le comunicamos que puede ejercer su derecho de acceso al expediente en los términos legalmente establecidos”.</t>
  </si>
  <si>
    <t>"EQUIPAMIENTO UM F-01"</t>
  </si>
  <si>
    <t>PROPUESTA DE ADJUDICACIÓN DEL EXPEDIENTE S-03683-2024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</si>
</sst>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43" formatCode="_-* #,##0.00\ _€_-;\-* #,##0.00\ _€_-;_-* &quot;-&quot;??\ _€_-;_-@_-"/>
    <numFmt numFmtId="164" formatCode="_-* #,##0.00_-;\-* #,##0.00_-;_-* &quot;-&quot;??_-;_-@_-"/>
    <numFmt numFmtId="165" formatCode="_-* #,##0\ _€_-;\-* #,##0\ _€_-;_-* &quot;-&quot;??\ _€_-;_-@_-"/>
    <numFmt numFmtId="166" formatCode="#,##0.00\ &quot;€&quot;"/>
  </numFmts>
  <fonts count="21" x14ac:knownFonts="1">
    <font>
      <sz val="10"/>
      <name val="Arial"/>
    </font>
    <font>
      <sz val="8"/>
      <name val="Tahoma"/>
      <family val="2"/>
    </font>
    <font>
      <b/>
      <sz val="8"/>
      <name val="Tahoma"/>
      <family val="2"/>
    </font>
    <font>
      <sz val="10"/>
      <name val="Arial"/>
      <family val="2"/>
    </font>
    <font>
      <sz val="12"/>
      <name val="Arial"/>
      <family val="2"/>
    </font>
    <font>
      <sz val="11"/>
      <name val="Tahoma"/>
      <family val="2"/>
    </font>
    <font>
      <sz val="12"/>
      <name val="Tahoma"/>
      <family val="2"/>
    </font>
    <font>
      <sz val="10"/>
      <name val="Arial"/>
      <family val="2"/>
    </font>
    <font>
      <b/>
      <u/>
      <sz val="12"/>
      <name val="Bookman Old Style"/>
      <family val="1"/>
    </font>
    <font>
      <b/>
      <sz val="12"/>
      <name val="Tahoma"/>
      <family val="2"/>
    </font>
    <font>
      <b/>
      <sz val="10"/>
      <color rgb="FFFF0000"/>
      <name val="Arial"/>
      <family val="2"/>
    </font>
    <font>
      <b/>
      <sz val="8"/>
      <color rgb="FFFF0000"/>
      <name val="Arial"/>
      <family val="2"/>
    </font>
    <font>
      <b/>
      <sz val="8"/>
      <color rgb="FFFF0000"/>
      <name val="Tahoma"/>
      <family val="2"/>
    </font>
    <font>
      <b/>
      <i/>
      <sz val="12"/>
      <name val="Tahoma"/>
      <family val="2"/>
    </font>
    <font>
      <b/>
      <u/>
      <sz val="14"/>
      <color theme="9" tint="-0.249977111117893"/>
      <name val="Tahoma"/>
      <family val="2"/>
    </font>
    <font>
      <sz val="10"/>
      <name val="Arial"/>
      <family val="2"/>
    </font>
    <font>
      <b/>
      <sz val="10.5"/>
      <name val="Tahoma"/>
      <family val="2"/>
    </font>
    <font>
      <b/>
      <sz val="12"/>
      <name val="Arial"/>
      <family val="2"/>
    </font>
    <font>
      <b/>
      <sz val="12"/>
      <color rgb="FFFF0000"/>
      <name val="Tahoma"/>
      <family val="2"/>
    </font>
    <font>
      <b/>
      <sz val="14"/>
      <color theme="9"/>
      <name val="Tahoma"/>
      <family val="2"/>
    </font>
    <font>
      <sz val="10"/>
      <name val="Calibri"/>
      <family val="2"/>
    </font>
  </fonts>
  <fills count="6">
    <fill>
      <patternFill patternType="none"/>
    </fill>
    <fill>
      <patternFill patternType="gray125"/>
    </fill>
    <fill>
      <patternFill patternType="solid">
        <fgColor theme="9" tint="0.39997558519241921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0"/>
        <bgColor indexed="64"/>
      </patternFill>
    </fill>
  </fills>
  <borders count="35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thin">
        <color theme="0"/>
      </left>
      <right style="thin">
        <color theme="0"/>
      </right>
      <top style="thin">
        <color theme="0"/>
      </top>
      <bottom style="thin">
        <color theme="0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auto="1"/>
      </right>
      <top style="medium">
        <color indexed="64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indexed="64"/>
      </top>
      <bottom style="thin">
        <color auto="1"/>
      </bottom>
      <diagonal/>
    </border>
    <border>
      <left style="thin">
        <color auto="1"/>
      </left>
      <right style="medium">
        <color indexed="64"/>
      </right>
      <top style="medium">
        <color indexed="64"/>
      </top>
      <bottom style="thin">
        <color auto="1"/>
      </bottom>
      <diagonal/>
    </border>
    <border>
      <left style="thin">
        <color auto="1"/>
      </left>
      <right style="medium">
        <color indexed="64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auto="1"/>
      </left>
      <right/>
      <top style="medium">
        <color indexed="64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medium">
        <color indexed="64"/>
      </top>
      <bottom style="thin">
        <color auto="1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auto="1"/>
      </left>
      <right style="medium">
        <color indexed="64"/>
      </right>
      <top/>
      <bottom style="thin">
        <color auto="1"/>
      </bottom>
      <diagonal/>
    </border>
  </borders>
  <cellStyleXfs count="4">
    <xf numFmtId="0" fontId="0" fillId="0" borderId="0"/>
    <xf numFmtId="43" fontId="7" fillId="0" borderId="0" applyFont="0" applyFill="0" applyBorder="0" applyAlignment="0" applyProtection="0"/>
    <xf numFmtId="164" fontId="15" fillId="0" borderId="0" applyFont="0" applyFill="0" applyBorder="0" applyAlignment="0" applyProtection="0"/>
    <xf numFmtId="9" fontId="15" fillId="0" borderId="0" applyFont="0" applyFill="0" applyBorder="0" applyAlignment="0" applyProtection="0"/>
  </cellStyleXfs>
  <cellXfs count="119">
    <xf numFmtId="0" fontId="0" fillId="0" borderId="0" xfId="0"/>
    <xf numFmtId="0" fontId="5" fillId="0" borderId="6" xfId="0" applyFont="1" applyBorder="1"/>
    <xf numFmtId="0" fontId="6" fillId="0" borderId="0" xfId="0" applyFont="1" applyFill="1" applyBorder="1" applyAlignment="1">
      <alignment vertical="center" wrapText="1"/>
    </xf>
    <xf numFmtId="0" fontId="1" fillId="0" borderId="0" xfId="0" applyFont="1" applyFill="1" applyBorder="1"/>
    <xf numFmtId="0" fontId="1" fillId="0" borderId="0" xfId="0" applyFont="1" applyFill="1" applyBorder="1" applyAlignment="1">
      <alignment horizontal="right" indent="1"/>
    </xf>
    <xf numFmtId="0" fontId="2" fillId="0" borderId="0" xfId="0" applyFont="1" applyFill="1" applyBorder="1" applyAlignment="1">
      <alignment horizontal="right" indent="1"/>
    </xf>
    <xf numFmtId="0" fontId="8" fillId="0" borderId="0" xfId="0" applyFont="1" applyFill="1" applyBorder="1" applyAlignment="1">
      <alignment horizontal="center" wrapText="1"/>
    </xf>
    <xf numFmtId="0" fontId="8" fillId="0" borderId="0" xfId="0" applyFont="1" applyFill="1" applyBorder="1" applyAlignment="1">
      <alignment horizontal="center"/>
    </xf>
    <xf numFmtId="0" fontId="6" fillId="0" borderId="0" xfId="0" applyFont="1" applyFill="1" applyBorder="1"/>
    <xf numFmtId="0" fontId="4" fillId="0" borderId="0" xfId="0" applyFont="1" applyFill="1" applyBorder="1" applyAlignment="1">
      <alignment vertical="center" wrapText="1"/>
    </xf>
    <xf numFmtId="0" fontId="3" fillId="0" borderId="0" xfId="0" applyFont="1" applyFill="1" applyBorder="1"/>
    <xf numFmtId="0" fontId="10" fillId="0" borderId="0" xfId="0" applyFont="1" applyAlignment="1">
      <alignment vertical="center" wrapText="1"/>
    </xf>
    <xf numFmtId="0" fontId="12" fillId="0" borderId="0" xfId="0" applyFont="1" applyFill="1" applyBorder="1"/>
    <xf numFmtId="0" fontId="11" fillId="0" borderId="2" xfId="0" applyFont="1" applyBorder="1" applyAlignment="1">
      <alignment vertical="center" wrapText="1"/>
    </xf>
    <xf numFmtId="0" fontId="10" fillId="0" borderId="2" xfId="0" applyFont="1" applyBorder="1" applyAlignment="1">
      <alignment vertical="center" wrapText="1"/>
    </xf>
    <xf numFmtId="0" fontId="9" fillId="2" borderId="4" xfId="0" applyFont="1" applyFill="1" applyBorder="1" applyAlignment="1">
      <alignment horizontal="center" vertical="center" wrapText="1"/>
    </xf>
    <xf numFmtId="0" fontId="9" fillId="2" borderId="8" xfId="0" applyFont="1" applyFill="1" applyBorder="1" applyAlignment="1">
      <alignment horizontal="center" vertical="center" wrapText="1"/>
    </xf>
    <xf numFmtId="0" fontId="9" fillId="2" borderId="9" xfId="0" applyFont="1" applyFill="1" applyBorder="1" applyAlignment="1">
      <alignment horizontal="center" vertical="center" wrapText="1"/>
    </xf>
    <xf numFmtId="0" fontId="9" fillId="2" borderId="10" xfId="0" applyFont="1" applyFill="1" applyBorder="1" applyAlignment="1">
      <alignment horizontal="center" vertical="center" wrapText="1"/>
    </xf>
    <xf numFmtId="0" fontId="9" fillId="3" borderId="1" xfId="0" applyFont="1" applyFill="1" applyBorder="1" applyAlignment="1">
      <alignment vertical="center" wrapText="1"/>
    </xf>
    <xf numFmtId="0" fontId="9" fillId="3" borderId="5" xfId="0" applyFont="1" applyFill="1" applyBorder="1" applyAlignment="1">
      <alignment vertical="center" wrapText="1"/>
    </xf>
    <xf numFmtId="166" fontId="6" fillId="0" borderId="15" xfId="0" applyNumberFormat="1" applyFont="1" applyFill="1" applyBorder="1" applyAlignment="1">
      <alignment horizontal="right" vertical="center" indent="1"/>
    </xf>
    <xf numFmtId="4" fontId="6" fillId="0" borderId="16" xfId="0" applyNumberFormat="1" applyFont="1" applyFill="1" applyBorder="1" applyAlignment="1">
      <alignment horizontal="right" vertical="center" indent="1"/>
    </xf>
    <xf numFmtId="166" fontId="6" fillId="0" borderId="7" xfId="0" applyNumberFormat="1" applyFont="1" applyFill="1" applyBorder="1" applyAlignment="1">
      <alignment horizontal="right" vertical="center" indent="1"/>
    </xf>
    <xf numFmtId="4" fontId="6" fillId="0" borderId="2" xfId="0" applyNumberFormat="1" applyFont="1" applyFill="1" applyBorder="1" applyAlignment="1">
      <alignment horizontal="right" vertical="center" indent="1"/>
    </xf>
    <xf numFmtId="0" fontId="14" fillId="0" borderId="0" xfId="0" applyFont="1" applyFill="1" applyBorder="1" applyAlignment="1">
      <alignment horizontal="center" vertical="center" wrapText="1"/>
    </xf>
    <xf numFmtId="0" fontId="12" fillId="0" borderId="0" xfId="0" applyFont="1" applyFill="1" applyBorder="1" applyAlignment="1">
      <alignment vertical="top"/>
    </xf>
    <xf numFmtId="165" fontId="5" fillId="0" borderId="12" xfId="2" applyNumberFormat="1" applyFont="1" applyFill="1" applyBorder="1" applyAlignment="1">
      <alignment horizontal="center" vertical="center"/>
    </xf>
    <xf numFmtId="10" fontId="5" fillId="0" borderId="12" xfId="0" applyNumberFormat="1" applyFont="1" applyFill="1" applyBorder="1" applyAlignment="1">
      <alignment horizontal="center" vertical="center"/>
    </xf>
    <xf numFmtId="164" fontId="5" fillId="0" borderId="13" xfId="2" applyFont="1" applyFill="1" applyBorder="1" applyAlignment="1">
      <alignment horizontal="center" vertical="center"/>
    </xf>
    <xf numFmtId="10" fontId="5" fillId="0" borderId="2" xfId="0" applyNumberFormat="1" applyFont="1" applyFill="1" applyBorder="1" applyAlignment="1">
      <alignment horizontal="center" vertical="center"/>
    </xf>
    <xf numFmtId="164" fontId="5" fillId="0" borderId="14" xfId="2" applyFont="1" applyFill="1" applyBorder="1" applyAlignment="1">
      <alignment horizontal="center" vertical="center"/>
    </xf>
    <xf numFmtId="10" fontId="5" fillId="0" borderId="16" xfId="0" applyNumberFormat="1" applyFont="1" applyFill="1" applyBorder="1" applyAlignment="1">
      <alignment horizontal="center" vertical="center"/>
    </xf>
    <xf numFmtId="164" fontId="5" fillId="0" borderId="17" xfId="2" applyFont="1" applyFill="1" applyBorder="1" applyAlignment="1">
      <alignment horizontal="center" vertical="center"/>
    </xf>
    <xf numFmtId="0" fontId="9" fillId="0" borderId="18" xfId="0" applyNumberFormat="1" applyFont="1" applyFill="1" applyBorder="1" applyAlignment="1">
      <alignment horizontal="right" vertical="center" wrapText="1"/>
    </xf>
    <xf numFmtId="166" fontId="17" fillId="0" borderId="18" xfId="0" applyNumberFormat="1" applyFont="1" applyFill="1" applyBorder="1" applyAlignment="1">
      <alignment horizontal="center" vertical="center"/>
    </xf>
    <xf numFmtId="165" fontId="5" fillId="0" borderId="11" xfId="2" applyNumberFormat="1" applyFont="1" applyFill="1" applyBorder="1" applyAlignment="1">
      <alignment horizontal="center" vertical="center"/>
    </xf>
    <xf numFmtId="165" fontId="5" fillId="0" borderId="7" xfId="2" applyNumberFormat="1" applyFont="1" applyFill="1" applyBorder="1" applyAlignment="1">
      <alignment horizontal="center" vertical="center"/>
    </xf>
    <xf numFmtId="0" fontId="1" fillId="0" borderId="2" xfId="0" applyFont="1" applyFill="1" applyBorder="1"/>
    <xf numFmtId="0" fontId="1" fillId="0" borderId="16" xfId="0" applyFont="1" applyFill="1" applyBorder="1"/>
    <xf numFmtId="9" fontId="5" fillId="0" borderId="15" xfId="3" applyFont="1" applyFill="1" applyBorder="1" applyAlignment="1">
      <alignment horizontal="center" vertical="center"/>
    </xf>
    <xf numFmtId="9" fontId="5" fillId="0" borderId="11" xfId="3" applyFont="1" applyFill="1" applyBorder="1" applyAlignment="1">
      <alignment horizontal="center" vertical="center"/>
    </xf>
    <xf numFmtId="9" fontId="5" fillId="0" borderId="7" xfId="3" applyFont="1" applyFill="1" applyBorder="1" applyAlignment="1">
      <alignment horizontal="center" vertical="center"/>
    </xf>
    <xf numFmtId="166" fontId="6" fillId="0" borderId="2" xfId="0" applyNumberFormat="1" applyFont="1" applyFill="1" applyBorder="1" applyAlignment="1">
      <alignment horizontal="right" vertical="center" indent="1"/>
    </xf>
    <xf numFmtId="166" fontId="6" fillId="0" borderId="16" xfId="0" applyNumberFormat="1" applyFont="1" applyFill="1" applyBorder="1" applyAlignment="1">
      <alignment horizontal="right" vertical="center" indent="1"/>
    </xf>
    <xf numFmtId="0" fontId="16" fillId="0" borderId="21" xfId="0" applyNumberFormat="1" applyFont="1" applyFill="1" applyBorder="1" applyAlignment="1">
      <alignment horizontal="left" vertical="top" wrapText="1"/>
    </xf>
    <xf numFmtId="164" fontId="5" fillId="0" borderId="22" xfId="2" applyFont="1" applyFill="1" applyBorder="1" applyAlignment="1">
      <alignment horizontal="center" vertical="center"/>
    </xf>
    <xf numFmtId="166" fontId="6" fillId="4" borderId="12" xfId="0" applyNumberFormat="1" applyFont="1" applyFill="1" applyBorder="1" applyAlignment="1">
      <alignment horizontal="right" vertical="center" indent="1"/>
    </xf>
    <xf numFmtId="4" fontId="6" fillId="4" borderId="12" xfId="0" applyNumberFormat="1" applyFont="1" applyFill="1" applyBorder="1" applyAlignment="1">
      <alignment horizontal="right" vertical="center" indent="1"/>
    </xf>
    <xf numFmtId="4" fontId="6" fillId="0" borderId="17" xfId="0" applyNumberFormat="1" applyFont="1" applyFill="1" applyBorder="1" applyAlignment="1">
      <alignment horizontal="right" vertical="center" indent="1"/>
    </xf>
    <xf numFmtId="4" fontId="9" fillId="4" borderId="12" xfId="0" applyNumberFormat="1" applyFont="1" applyFill="1" applyBorder="1" applyAlignment="1">
      <alignment horizontal="right" vertical="center" indent="1"/>
    </xf>
    <xf numFmtId="0" fontId="0" fillId="5" borderId="0" xfId="0" applyFill="1"/>
    <xf numFmtId="0" fontId="6" fillId="5" borderId="11" xfId="0" applyNumberFormat="1" applyFont="1" applyFill="1" applyBorder="1" applyAlignment="1">
      <alignment horizontal="center" vertical="center" wrapText="1"/>
    </xf>
    <xf numFmtId="166" fontId="6" fillId="5" borderId="12" xfId="0" applyNumberFormat="1" applyFont="1" applyFill="1" applyBorder="1" applyAlignment="1">
      <alignment horizontal="center" vertical="center"/>
    </xf>
    <xf numFmtId="4" fontId="6" fillId="5" borderId="13" xfId="0" applyNumberFormat="1" applyFont="1" applyFill="1" applyBorder="1" applyAlignment="1">
      <alignment horizontal="center" vertical="center"/>
    </xf>
    <xf numFmtId="9" fontId="5" fillId="5" borderId="11" xfId="3" applyFont="1" applyFill="1" applyBorder="1" applyAlignment="1">
      <alignment horizontal="center" vertical="center"/>
    </xf>
    <xf numFmtId="0" fontId="6" fillId="5" borderId="7" xfId="0" applyNumberFormat="1" applyFont="1" applyFill="1" applyBorder="1" applyAlignment="1">
      <alignment horizontal="center" vertical="center" wrapText="1"/>
    </xf>
    <xf numFmtId="166" fontId="6" fillId="5" borderId="2" xfId="0" applyNumberFormat="1" applyFont="1" applyFill="1" applyBorder="1" applyAlignment="1">
      <alignment horizontal="center" vertical="center"/>
    </xf>
    <xf numFmtId="4" fontId="6" fillId="5" borderId="14" xfId="0" applyNumberFormat="1" applyFont="1" applyFill="1" applyBorder="1" applyAlignment="1">
      <alignment horizontal="center" vertical="center"/>
    </xf>
    <xf numFmtId="9" fontId="5" fillId="5" borderId="7" xfId="3" applyFont="1" applyFill="1" applyBorder="1" applyAlignment="1">
      <alignment horizontal="center" vertical="center"/>
    </xf>
    <xf numFmtId="166" fontId="6" fillId="5" borderId="2" xfId="0" applyNumberFormat="1" applyFont="1" applyFill="1" applyBorder="1" applyAlignment="1">
      <alignment horizontal="right" vertical="center" indent="1"/>
    </xf>
    <xf numFmtId="4" fontId="6" fillId="5" borderId="2" xfId="0" applyNumberFormat="1" applyFont="1" applyFill="1" applyBorder="1" applyAlignment="1">
      <alignment horizontal="right" vertical="center" indent="1"/>
    </xf>
    <xf numFmtId="4" fontId="6" fillId="5" borderId="24" xfId="0" applyNumberFormat="1" applyFont="1" applyFill="1" applyBorder="1" applyAlignment="1">
      <alignment horizontal="center" vertical="center"/>
    </xf>
    <xf numFmtId="0" fontId="4" fillId="5" borderId="0" xfId="0" applyFont="1" applyFill="1" applyBorder="1" applyAlignment="1">
      <alignment vertical="center" wrapText="1"/>
    </xf>
    <xf numFmtId="0" fontId="3" fillId="5" borderId="0" xfId="0" applyFont="1" applyFill="1" applyBorder="1"/>
    <xf numFmtId="0" fontId="16" fillId="5" borderId="21" xfId="0" applyNumberFormat="1" applyFont="1" applyFill="1" applyBorder="1" applyAlignment="1">
      <alignment horizontal="right" vertical="top" wrapText="1"/>
    </xf>
    <xf numFmtId="0" fontId="5" fillId="5" borderId="6" xfId="0" applyFont="1" applyFill="1" applyBorder="1"/>
    <xf numFmtId="4" fontId="6" fillId="4" borderId="23" xfId="0" applyNumberFormat="1" applyFont="1" applyFill="1" applyBorder="1" applyAlignment="1">
      <alignment horizontal="center" vertical="center"/>
    </xf>
    <xf numFmtId="0" fontId="9" fillId="3" borderId="18" xfId="0" applyFont="1" applyFill="1" applyBorder="1" applyAlignment="1">
      <alignment vertical="center" wrapText="1"/>
    </xf>
    <xf numFmtId="4" fontId="6" fillId="5" borderId="25" xfId="0" applyNumberFormat="1" applyFont="1" applyFill="1" applyBorder="1" applyAlignment="1">
      <alignment horizontal="center" vertical="center"/>
    </xf>
    <xf numFmtId="4" fontId="6" fillId="5" borderId="26" xfId="0" applyNumberFormat="1" applyFont="1" applyFill="1" applyBorder="1" applyAlignment="1">
      <alignment horizontal="center" vertical="center"/>
    </xf>
    <xf numFmtId="165" fontId="5" fillId="0" borderId="27" xfId="2" applyNumberFormat="1" applyFont="1" applyFill="1" applyBorder="1" applyAlignment="1">
      <alignment horizontal="center" vertical="center"/>
    </xf>
    <xf numFmtId="165" fontId="5" fillId="0" borderId="28" xfId="2" applyNumberFormat="1" applyFont="1" applyFill="1" applyBorder="1" applyAlignment="1">
      <alignment horizontal="center" vertical="center"/>
    </xf>
    <xf numFmtId="0" fontId="9" fillId="2" borderId="29" xfId="0" applyFont="1" applyFill="1" applyBorder="1" applyAlignment="1">
      <alignment horizontal="center" vertical="center" wrapText="1"/>
    </xf>
    <xf numFmtId="0" fontId="9" fillId="2" borderId="30" xfId="0" applyFont="1" applyFill="1" applyBorder="1" applyAlignment="1">
      <alignment horizontal="center" vertical="center" wrapText="1"/>
    </xf>
    <xf numFmtId="4" fontId="6" fillId="0" borderId="32" xfId="0" applyNumberFormat="1" applyFont="1" applyFill="1" applyBorder="1" applyAlignment="1">
      <alignment horizontal="right" vertical="center" indent="1"/>
    </xf>
    <xf numFmtId="166" fontId="9" fillId="4" borderId="11" xfId="0" applyNumberFormat="1" applyFont="1" applyFill="1" applyBorder="1" applyAlignment="1">
      <alignment horizontal="right" vertical="center" indent="1"/>
    </xf>
    <xf numFmtId="4" fontId="9" fillId="4" borderId="13" xfId="0" applyNumberFormat="1" applyFont="1" applyFill="1" applyBorder="1" applyAlignment="1">
      <alignment horizontal="right" vertical="center" indent="1"/>
    </xf>
    <xf numFmtId="4" fontId="6" fillId="4" borderId="32" xfId="0" applyNumberFormat="1" applyFont="1" applyFill="1" applyBorder="1" applyAlignment="1">
      <alignment horizontal="right" vertical="center" indent="1"/>
    </xf>
    <xf numFmtId="166" fontId="9" fillId="4" borderId="31" xfId="0" applyNumberFormat="1" applyFont="1" applyFill="1" applyBorder="1" applyAlignment="1">
      <alignment horizontal="right" vertical="center" indent="1"/>
    </xf>
    <xf numFmtId="4" fontId="9" fillId="4" borderId="32" xfId="0" applyNumberFormat="1" applyFont="1" applyFill="1" applyBorder="1" applyAlignment="1">
      <alignment horizontal="right" vertical="center" indent="1"/>
    </xf>
    <xf numFmtId="166" fontId="9" fillId="4" borderId="12" xfId="0" applyNumberFormat="1" applyFont="1" applyFill="1" applyBorder="1" applyAlignment="1">
      <alignment horizontal="right" vertical="center" indent="1"/>
    </xf>
    <xf numFmtId="164" fontId="5" fillId="0" borderId="25" xfId="2" applyFont="1" applyFill="1" applyBorder="1" applyAlignment="1">
      <alignment horizontal="center" vertical="center"/>
    </xf>
    <xf numFmtId="164" fontId="5" fillId="0" borderId="26" xfId="2" applyFont="1" applyFill="1" applyBorder="1" applyAlignment="1">
      <alignment horizontal="center" vertical="center"/>
    </xf>
    <xf numFmtId="0" fontId="9" fillId="2" borderId="33" xfId="0" applyFont="1" applyFill="1" applyBorder="1" applyAlignment="1">
      <alignment horizontal="center" vertical="center" wrapText="1"/>
    </xf>
    <xf numFmtId="9" fontId="5" fillId="0" borderId="31" xfId="3" applyFont="1" applyFill="1" applyBorder="1" applyAlignment="1">
      <alignment horizontal="center" vertical="center"/>
    </xf>
    <xf numFmtId="166" fontId="6" fillId="4" borderId="32" xfId="0" applyNumberFormat="1" applyFont="1" applyFill="1" applyBorder="1" applyAlignment="1">
      <alignment horizontal="right" vertical="center" indent="1"/>
    </xf>
    <xf numFmtId="165" fontId="5" fillId="0" borderId="32" xfId="2" applyNumberFormat="1" applyFont="1" applyFill="1" applyBorder="1" applyAlignment="1">
      <alignment horizontal="center" vertical="center"/>
    </xf>
    <xf numFmtId="10" fontId="5" fillId="0" borderId="32" xfId="0" applyNumberFormat="1" applyFont="1" applyFill="1" applyBorder="1" applyAlignment="1">
      <alignment horizontal="center" vertical="center"/>
    </xf>
    <xf numFmtId="164" fontId="5" fillId="0" borderId="34" xfId="2" applyFont="1" applyFill="1" applyBorder="1" applyAlignment="1">
      <alignment horizontal="center" vertical="center"/>
    </xf>
    <xf numFmtId="9" fontId="5" fillId="0" borderId="8" xfId="3" applyFont="1" applyFill="1" applyBorder="1" applyAlignment="1">
      <alignment horizontal="center" vertical="center"/>
    </xf>
    <xf numFmtId="166" fontId="9" fillId="4" borderId="9" xfId="0" applyNumberFormat="1" applyFont="1" applyFill="1" applyBorder="1" applyAlignment="1">
      <alignment horizontal="right" vertical="center" indent="1"/>
    </xf>
    <xf numFmtId="4" fontId="9" fillId="4" borderId="9" xfId="0" applyNumberFormat="1" applyFont="1" applyFill="1" applyBorder="1" applyAlignment="1">
      <alignment horizontal="right" vertical="center" indent="1"/>
    </xf>
    <xf numFmtId="165" fontId="5" fillId="0" borderId="9" xfId="2" applyNumberFormat="1" applyFont="1" applyFill="1" applyBorder="1" applyAlignment="1">
      <alignment horizontal="center" vertical="center"/>
    </xf>
    <xf numFmtId="10" fontId="5" fillId="0" borderId="9" xfId="0" applyNumberFormat="1" applyFont="1" applyFill="1" applyBorder="1" applyAlignment="1">
      <alignment horizontal="center" vertical="center"/>
    </xf>
    <xf numFmtId="164" fontId="5" fillId="0" borderId="10" xfId="2" applyFont="1" applyFill="1" applyBorder="1" applyAlignment="1">
      <alignment horizontal="center" vertical="center"/>
    </xf>
    <xf numFmtId="0" fontId="9" fillId="5" borderId="3" xfId="0" applyNumberFormat="1" applyFont="1" applyFill="1" applyBorder="1" applyAlignment="1">
      <alignment horizontal="right" vertical="center" wrapText="1"/>
    </xf>
    <xf numFmtId="166" fontId="17" fillId="5" borderId="3" xfId="0" applyNumberFormat="1" applyFont="1" applyFill="1" applyBorder="1" applyAlignment="1">
      <alignment horizontal="center" vertical="center"/>
    </xf>
    <xf numFmtId="0" fontId="6" fillId="5" borderId="8" xfId="0" applyNumberFormat="1" applyFont="1" applyFill="1" applyBorder="1" applyAlignment="1">
      <alignment horizontal="center" vertical="center" wrapText="1"/>
    </xf>
    <xf numFmtId="166" fontId="6" fillId="5" borderId="9" xfId="0" applyNumberFormat="1" applyFont="1" applyFill="1" applyBorder="1" applyAlignment="1">
      <alignment horizontal="center" vertical="center"/>
    </xf>
    <xf numFmtId="4" fontId="6" fillId="5" borderId="10" xfId="0" applyNumberFormat="1" applyFont="1" applyFill="1" applyBorder="1" applyAlignment="1">
      <alignment horizontal="center" vertical="center"/>
    </xf>
    <xf numFmtId="9" fontId="5" fillId="5" borderId="8" xfId="3" applyFont="1" applyFill="1" applyBorder="1" applyAlignment="1">
      <alignment horizontal="center" vertical="center"/>
    </xf>
    <xf numFmtId="4" fontId="6" fillId="4" borderId="18" xfId="0" applyNumberFormat="1" applyFont="1" applyFill="1" applyBorder="1" applyAlignment="1">
      <alignment horizontal="center" vertical="center"/>
    </xf>
    <xf numFmtId="9" fontId="18" fillId="5" borderId="4" xfId="3" applyFont="1" applyFill="1" applyBorder="1" applyAlignment="1">
      <alignment horizontal="left" vertical="center"/>
    </xf>
    <xf numFmtId="9" fontId="18" fillId="5" borderId="19" xfId="3" applyFont="1" applyFill="1" applyBorder="1" applyAlignment="1">
      <alignment horizontal="left" vertical="center"/>
    </xf>
    <xf numFmtId="9" fontId="18" fillId="5" borderId="20" xfId="3" applyFont="1" applyFill="1" applyBorder="1" applyAlignment="1">
      <alignment horizontal="left" vertical="center"/>
    </xf>
    <xf numFmtId="0" fontId="19" fillId="5" borderId="0" xfId="0" applyFont="1" applyFill="1" applyAlignment="1">
      <alignment horizontal="center"/>
    </xf>
    <xf numFmtId="0" fontId="20" fillId="0" borderId="0" xfId="0" applyFont="1" applyBorder="1" applyAlignment="1">
      <alignment horizontal="left" vertical="top" wrapText="1"/>
    </xf>
    <xf numFmtId="0" fontId="9" fillId="3" borderId="1" xfId="0" applyFont="1" applyFill="1" applyBorder="1" applyAlignment="1">
      <alignment horizontal="left" vertical="center" wrapText="1"/>
    </xf>
    <xf numFmtId="0" fontId="9" fillId="3" borderId="3" xfId="0" applyFont="1" applyFill="1" applyBorder="1" applyAlignment="1">
      <alignment horizontal="left" vertical="center" wrapText="1"/>
    </xf>
    <xf numFmtId="0" fontId="3" fillId="0" borderId="0" xfId="0" applyFont="1" applyFill="1" applyBorder="1" applyAlignment="1">
      <alignment horizontal="left" vertical="top" wrapText="1"/>
    </xf>
    <xf numFmtId="165" fontId="18" fillId="0" borderId="4" xfId="2" applyNumberFormat="1" applyFont="1" applyFill="1" applyBorder="1" applyAlignment="1">
      <alignment horizontal="left" vertical="center"/>
    </xf>
    <xf numFmtId="165" fontId="18" fillId="0" borderId="19" xfId="2" applyNumberFormat="1" applyFont="1" applyFill="1" applyBorder="1" applyAlignment="1">
      <alignment horizontal="left" vertical="center"/>
    </xf>
    <xf numFmtId="165" fontId="18" fillId="0" borderId="20" xfId="2" applyNumberFormat="1" applyFont="1" applyFill="1" applyBorder="1" applyAlignment="1">
      <alignment horizontal="left" vertical="center"/>
    </xf>
    <xf numFmtId="9" fontId="18" fillId="0" borderId="4" xfId="3" applyFont="1" applyFill="1" applyBorder="1" applyAlignment="1">
      <alignment horizontal="left" vertical="center"/>
    </xf>
    <xf numFmtId="9" fontId="18" fillId="0" borderId="19" xfId="3" applyFont="1" applyFill="1" applyBorder="1" applyAlignment="1">
      <alignment horizontal="left" vertical="center"/>
    </xf>
    <xf numFmtId="9" fontId="18" fillId="0" borderId="20" xfId="3" applyFont="1" applyFill="1" applyBorder="1" applyAlignment="1">
      <alignment horizontal="left" vertical="center"/>
    </xf>
    <xf numFmtId="0" fontId="14" fillId="0" borderId="0" xfId="0" applyFont="1" applyFill="1" applyBorder="1" applyAlignment="1">
      <alignment horizontal="center" vertical="center" wrapText="1"/>
    </xf>
    <xf numFmtId="166" fontId="0" fillId="0" borderId="0" xfId="0" applyNumberFormat="1"/>
  </cellXfs>
  <cellStyles count="4">
    <cellStyle name="Millares" xfId="2" builtinId="3"/>
    <cellStyle name="Millares 2" xfId="1" xr:uid="{00000000-0005-0000-0000-000001000000}"/>
    <cellStyle name="Normal" xfId="0" builtinId="0"/>
    <cellStyle name="Porcentaje" xfId="3" builtinId="5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0</xdr:row>
      <xdr:rowOff>0</xdr:rowOff>
    </xdr:from>
    <xdr:to>
      <xdr:col>0</xdr:col>
      <xdr:colOff>1089660</xdr:colOff>
      <xdr:row>0</xdr:row>
      <xdr:rowOff>556260</xdr:rowOff>
    </xdr:to>
    <xdr:pic>
      <xdr:nvPicPr>
        <xdr:cNvPr id="2" name="Imagen 1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15472" t="20000" r="15050" b="22485"/>
        <a:stretch>
          <a:fillRect/>
        </a:stretch>
      </xdr:blipFill>
      <xdr:spPr bwMode="auto">
        <a:xfrm>
          <a:off x="0" y="0"/>
          <a:ext cx="1089660" cy="55626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249555</xdr:colOff>
      <xdr:row>1</xdr:row>
      <xdr:rowOff>28575</xdr:rowOff>
    </xdr:from>
    <xdr:to>
      <xdr:col>0</xdr:col>
      <xdr:colOff>1339215</xdr:colOff>
      <xdr:row>1</xdr:row>
      <xdr:rowOff>584835</xdr:rowOff>
    </xdr:to>
    <xdr:pic>
      <xdr:nvPicPr>
        <xdr:cNvPr id="2" name="Imagen 1">
          <a:extLst>
            <a:ext uri="{FF2B5EF4-FFF2-40B4-BE49-F238E27FC236}">
              <a16:creationId xmlns:a16="http://schemas.microsoft.com/office/drawing/2014/main" id="{00000000-0008-0000-0100-000002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15472" t="20000" r="15050" b="22485"/>
        <a:stretch>
          <a:fillRect/>
        </a:stretch>
      </xdr:blipFill>
      <xdr:spPr bwMode="auto">
        <a:xfrm>
          <a:off x="249555" y="28575"/>
          <a:ext cx="1089660" cy="55626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L27"/>
  <sheetViews>
    <sheetView tabSelected="1" view="pageBreakPreview" topLeftCell="A7" zoomScale="85" zoomScaleNormal="100" zoomScaleSheetLayoutView="85" workbookViewId="0">
      <selection activeCell="C27" sqref="C27"/>
    </sheetView>
  </sheetViews>
  <sheetFormatPr baseColWidth="10" defaultRowHeight="12.75" x14ac:dyDescent="0.2"/>
  <cols>
    <col min="1" max="1" width="32.85546875" customWidth="1"/>
    <col min="2" max="2" width="22.42578125" bestFit="1" customWidth="1"/>
    <col min="3" max="3" width="29.5703125" customWidth="1"/>
    <col min="4" max="4" width="21.140625" customWidth="1"/>
    <col min="5" max="8" width="16.7109375" customWidth="1"/>
    <col min="9" max="9" width="21" customWidth="1"/>
    <col min="10" max="10" width="19.140625" customWidth="1"/>
    <col min="11" max="11" width="16.7109375" customWidth="1"/>
    <col min="12" max="12" width="16.140625" customWidth="1"/>
  </cols>
  <sheetData>
    <row r="1" spans="1:12" ht="48" customHeight="1" x14ac:dyDescent="0.2">
      <c r="A1" s="51"/>
      <c r="B1" s="51"/>
      <c r="C1" s="51"/>
      <c r="D1" s="51"/>
      <c r="E1" s="51"/>
      <c r="F1" s="51"/>
      <c r="G1" s="51"/>
      <c r="H1" s="51"/>
      <c r="I1" s="51"/>
      <c r="J1" s="51"/>
      <c r="K1" s="51"/>
      <c r="L1" s="51"/>
    </row>
    <row r="2" spans="1:12" ht="18" x14ac:dyDescent="0.25">
      <c r="A2" s="106" t="str">
        <f>valoración!A3</f>
        <v>PROPUESTA DE ADJUDICACIÓN DEL EXPEDIENTE S-03683-2024</v>
      </c>
      <c r="B2" s="106"/>
      <c r="C2" s="106"/>
      <c r="D2" s="106"/>
      <c r="E2" s="106"/>
      <c r="F2" s="106"/>
      <c r="G2" s="106"/>
      <c r="H2" s="106"/>
      <c r="I2" s="106"/>
      <c r="J2" s="106"/>
      <c r="K2" s="106"/>
      <c r="L2" s="51"/>
    </row>
    <row r="3" spans="1:12" ht="18" x14ac:dyDescent="0.25">
      <c r="A3" s="106" t="str">
        <f>valoración!A4</f>
        <v>"EQUIPAMIENTO UM F-01"</v>
      </c>
      <c r="B3" s="106"/>
      <c r="C3" s="106"/>
      <c r="D3" s="106"/>
      <c r="E3" s="106"/>
      <c r="F3" s="106"/>
      <c r="G3" s="106"/>
      <c r="H3" s="106"/>
      <c r="I3" s="106"/>
      <c r="J3" s="106"/>
      <c r="K3" s="106"/>
      <c r="L3" s="51"/>
    </row>
    <row r="4" spans="1:12" ht="18" x14ac:dyDescent="0.25">
      <c r="A4" s="106" t="str">
        <f>valoración!A5</f>
        <v>RESUMEN PUNTUACIÓN TÉCNICA Y ECONÓMICA</v>
      </c>
      <c r="B4" s="106"/>
      <c r="C4" s="106"/>
      <c r="D4" s="106"/>
      <c r="E4" s="106"/>
      <c r="F4" s="106"/>
      <c r="G4" s="106"/>
      <c r="H4" s="106"/>
      <c r="I4" s="106"/>
      <c r="J4" s="106"/>
      <c r="K4" s="106"/>
      <c r="L4" s="51"/>
    </row>
    <row r="5" spans="1:12" x14ac:dyDescent="0.2">
      <c r="A5" s="51"/>
      <c r="B5" s="51"/>
      <c r="C5" s="51"/>
      <c r="D5" s="51"/>
      <c r="E5" s="51"/>
      <c r="F5" s="51"/>
      <c r="G5" s="51"/>
      <c r="H5" s="51"/>
      <c r="I5" s="51"/>
      <c r="J5" s="51"/>
      <c r="K5" s="51"/>
      <c r="L5" s="51"/>
    </row>
    <row r="6" spans="1:12" ht="13.5" thickBot="1" x14ac:dyDescent="0.25">
      <c r="A6" s="51"/>
      <c r="B6" s="51"/>
      <c r="C6" s="51"/>
      <c r="D6" s="51"/>
      <c r="E6" s="51"/>
      <c r="F6" s="51"/>
      <c r="G6" s="51"/>
      <c r="H6" s="51"/>
      <c r="I6" s="51"/>
      <c r="J6" s="51"/>
      <c r="K6" s="51"/>
      <c r="L6" s="51"/>
    </row>
    <row r="7" spans="1:12" ht="30.75" customHeight="1" thickBot="1" x14ac:dyDescent="0.25">
      <c r="A7" s="51"/>
      <c r="B7" s="51"/>
      <c r="C7" s="51"/>
      <c r="D7" s="51"/>
      <c r="E7" s="103" t="s">
        <v>25</v>
      </c>
      <c r="F7" s="104"/>
      <c r="G7" s="104"/>
      <c r="H7" s="104"/>
      <c r="I7" s="104"/>
      <c r="J7" s="104"/>
      <c r="K7" s="105"/>
      <c r="L7" s="51"/>
    </row>
    <row r="8" spans="1:12" ht="30.75" thickBot="1" x14ac:dyDescent="0.25">
      <c r="A8" s="15" t="s">
        <v>4</v>
      </c>
      <c r="B8" s="16" t="s">
        <v>5</v>
      </c>
      <c r="C8" s="17" t="s">
        <v>6</v>
      </c>
      <c r="D8" s="18" t="s">
        <v>0</v>
      </c>
      <c r="E8" s="16" t="s">
        <v>17</v>
      </c>
      <c r="F8" s="16" t="s">
        <v>30</v>
      </c>
      <c r="G8" s="17" t="s">
        <v>1</v>
      </c>
      <c r="H8" s="17" t="s">
        <v>18</v>
      </c>
      <c r="I8" s="17" t="s">
        <v>11</v>
      </c>
      <c r="J8" s="17" t="s">
        <v>12</v>
      </c>
      <c r="K8" s="18" t="s">
        <v>13</v>
      </c>
      <c r="L8" s="17" t="s">
        <v>21</v>
      </c>
    </row>
    <row r="9" spans="1:12" ht="47.25" customHeight="1" x14ac:dyDescent="0.2">
      <c r="A9" s="108" t="s">
        <v>22</v>
      </c>
      <c r="B9" s="52" t="s">
        <v>26</v>
      </c>
      <c r="C9" s="53">
        <v>13450</v>
      </c>
      <c r="D9" s="54">
        <v>10</v>
      </c>
      <c r="E9" s="55">
        <v>0.04</v>
      </c>
      <c r="F9" s="81">
        <v>9275.9807999999994</v>
      </c>
      <c r="G9" s="50">
        <v>82</v>
      </c>
      <c r="H9" s="50">
        <v>92</v>
      </c>
      <c r="I9" s="27">
        <v>1</v>
      </c>
      <c r="J9" s="28">
        <f>+$C9/$C$14*I9</f>
        <v>0.58225108225108224</v>
      </c>
      <c r="K9" s="29">
        <f>+H9*J9</f>
        <v>53.567099567099568</v>
      </c>
      <c r="L9" s="67">
        <f>100-($F9*100/$C9)</f>
        <v>31.033600000000007</v>
      </c>
    </row>
    <row r="10" spans="1:12" ht="35.1" customHeight="1" thickBot="1" x14ac:dyDescent="0.25">
      <c r="A10" s="109"/>
      <c r="B10" s="56" t="s">
        <v>27</v>
      </c>
      <c r="C10" s="57">
        <v>13450</v>
      </c>
      <c r="D10" s="58">
        <v>8</v>
      </c>
      <c r="E10" s="59"/>
      <c r="F10" s="60">
        <v>10577.95</v>
      </c>
      <c r="G10" s="61">
        <v>71.907167797162955</v>
      </c>
      <c r="H10" s="61">
        <v>79.907167797162955</v>
      </c>
      <c r="I10" s="39"/>
      <c r="J10" s="32">
        <f>+$C10/$C$14*I10</f>
        <v>0</v>
      </c>
      <c r="K10" s="33">
        <f t="shared" ref="K10:K13" si="0">+H10*J10</f>
        <v>0</v>
      </c>
      <c r="L10" s="62">
        <f t="shared" ref="L10:L13" si="1">100-($F10*100/$C10)</f>
        <v>21.353531598513015</v>
      </c>
    </row>
    <row r="11" spans="1:12" ht="51.75" customHeight="1" x14ac:dyDescent="0.2">
      <c r="A11" s="108" t="s">
        <v>23</v>
      </c>
      <c r="B11" s="52" t="s">
        <v>26</v>
      </c>
      <c r="C11" s="53">
        <v>650</v>
      </c>
      <c r="D11" s="54">
        <v>10</v>
      </c>
      <c r="E11" s="55">
        <v>0.04</v>
      </c>
      <c r="F11" s="81">
        <v>422.30399999999997</v>
      </c>
      <c r="G11" s="50">
        <v>82</v>
      </c>
      <c r="H11" s="50">
        <v>92</v>
      </c>
      <c r="I11" s="87">
        <v>1</v>
      </c>
      <c r="J11" s="88">
        <f>+$C11/$C$14*I11</f>
        <v>2.813852813852814E-2</v>
      </c>
      <c r="K11" s="89">
        <f t="shared" si="0"/>
        <v>2.5887445887445888</v>
      </c>
      <c r="L11" s="67">
        <f t="shared" si="1"/>
        <v>35.030153846153851</v>
      </c>
    </row>
    <row r="12" spans="1:12" ht="35.1" customHeight="1" thickBot="1" x14ac:dyDescent="0.25">
      <c r="A12" s="109"/>
      <c r="B12" s="56" t="s">
        <v>28</v>
      </c>
      <c r="C12" s="57">
        <v>650</v>
      </c>
      <c r="D12" s="58">
        <v>8</v>
      </c>
      <c r="E12" s="59"/>
      <c r="F12" s="60">
        <v>519.38</v>
      </c>
      <c r="G12" s="61">
        <v>63.15046980374327</v>
      </c>
      <c r="H12" s="61">
        <v>71.150469803743277</v>
      </c>
      <c r="I12" s="38"/>
      <c r="J12" s="30">
        <f>+$C12/$C$14*I12</f>
        <v>0</v>
      </c>
      <c r="K12" s="31">
        <f t="shared" si="0"/>
        <v>0</v>
      </c>
      <c r="L12" s="62">
        <f t="shared" si="1"/>
        <v>20.095384615384617</v>
      </c>
    </row>
    <row r="13" spans="1:12" ht="35.1" customHeight="1" thickBot="1" x14ac:dyDescent="0.25">
      <c r="A13" s="68" t="s">
        <v>24</v>
      </c>
      <c r="B13" s="98" t="s">
        <v>29</v>
      </c>
      <c r="C13" s="99">
        <v>9000</v>
      </c>
      <c r="D13" s="100">
        <v>13</v>
      </c>
      <c r="E13" s="101"/>
      <c r="F13" s="91">
        <v>8847.6299999999992</v>
      </c>
      <c r="G13" s="92">
        <v>79</v>
      </c>
      <c r="H13" s="92">
        <v>92</v>
      </c>
      <c r="I13" s="93">
        <v>1</v>
      </c>
      <c r="J13" s="94">
        <f>+$C13/$C$14*I13</f>
        <v>0.38961038961038963</v>
      </c>
      <c r="K13" s="95">
        <f t="shared" si="0"/>
        <v>35.844155844155843</v>
      </c>
      <c r="L13" s="102">
        <f t="shared" si="1"/>
        <v>1.6930000000000121</v>
      </c>
    </row>
    <row r="14" spans="1:12" ht="30.75" thickBot="1" x14ac:dyDescent="0.25">
      <c r="A14" s="63"/>
      <c r="B14" s="96" t="s">
        <v>14</v>
      </c>
      <c r="C14" s="97">
        <f>C9+C11+C13</f>
        <v>23100</v>
      </c>
      <c r="D14" s="64"/>
      <c r="E14" s="64"/>
      <c r="F14" s="64"/>
      <c r="G14" s="64"/>
      <c r="H14" s="64"/>
      <c r="I14" s="64"/>
      <c r="J14" s="65" t="s">
        <v>20</v>
      </c>
      <c r="K14" s="46">
        <f>SUM(K9:K13)</f>
        <v>92</v>
      </c>
      <c r="L14" s="51"/>
    </row>
    <row r="15" spans="1:12" x14ac:dyDescent="0.2">
      <c r="A15" s="51"/>
      <c r="B15" s="51"/>
      <c r="C15" s="51"/>
      <c r="D15" s="51"/>
      <c r="E15" s="51"/>
      <c r="F15" s="51"/>
      <c r="G15" s="51"/>
      <c r="H15" s="51"/>
      <c r="I15" s="51"/>
      <c r="J15" s="51"/>
      <c r="K15" s="51"/>
      <c r="L15" s="51"/>
    </row>
    <row r="16" spans="1:12" x14ac:dyDescent="0.2">
      <c r="A16" s="51"/>
      <c r="B16" s="51"/>
      <c r="C16" s="51"/>
      <c r="D16" s="51"/>
      <c r="E16" s="51"/>
      <c r="F16" s="51"/>
      <c r="G16" s="51"/>
      <c r="H16" s="51"/>
      <c r="I16" s="51"/>
      <c r="J16" s="51"/>
      <c r="K16" s="51"/>
      <c r="L16" s="51"/>
    </row>
    <row r="17" spans="1:12" ht="14.25" x14ac:dyDescent="0.2">
      <c r="A17" s="66" t="s">
        <v>2</v>
      </c>
      <c r="B17" s="51"/>
      <c r="C17" s="51"/>
      <c r="D17" s="51"/>
      <c r="E17" s="51"/>
      <c r="F17" s="51"/>
      <c r="G17" s="51"/>
      <c r="H17" s="51"/>
      <c r="I17" s="51"/>
      <c r="J17" s="51"/>
      <c r="K17" s="51"/>
      <c r="L17" s="51"/>
    </row>
    <row r="18" spans="1:12" ht="14.25" x14ac:dyDescent="0.2">
      <c r="A18" s="66" t="s">
        <v>32</v>
      </c>
      <c r="B18" s="51"/>
      <c r="C18" s="51"/>
      <c r="D18" s="51"/>
      <c r="E18" s="51"/>
      <c r="F18" s="51"/>
      <c r="G18" s="51"/>
      <c r="H18" s="51"/>
      <c r="I18" s="51"/>
      <c r="J18" s="51"/>
      <c r="K18" s="51"/>
      <c r="L18" s="51"/>
    </row>
    <row r="19" spans="1:12" x14ac:dyDescent="0.2">
      <c r="A19" s="51"/>
      <c r="B19" s="51"/>
      <c r="C19" s="51"/>
      <c r="D19" s="51"/>
      <c r="E19" s="51"/>
      <c r="F19" s="51"/>
      <c r="G19" s="51"/>
      <c r="H19" s="51"/>
      <c r="I19" s="51"/>
      <c r="J19" s="51"/>
      <c r="K19" s="51"/>
      <c r="L19" s="51"/>
    </row>
    <row r="20" spans="1:12" ht="12.75" customHeight="1" x14ac:dyDescent="0.2">
      <c r="A20" s="107" t="s">
        <v>33</v>
      </c>
      <c r="B20" s="107"/>
      <c r="C20" s="107"/>
      <c r="D20" s="107"/>
      <c r="E20" s="107"/>
      <c r="F20" s="107"/>
      <c r="G20" s="107"/>
      <c r="H20" s="107"/>
      <c r="I20" s="107"/>
      <c r="J20" s="107"/>
      <c r="K20" s="107"/>
      <c r="L20" s="107"/>
    </row>
    <row r="21" spans="1:12" x14ac:dyDescent="0.2">
      <c r="A21" s="107"/>
      <c r="B21" s="107"/>
      <c r="C21" s="107"/>
      <c r="D21" s="107"/>
      <c r="E21" s="107"/>
      <c r="F21" s="107"/>
      <c r="G21" s="107"/>
      <c r="H21" s="107"/>
      <c r="I21" s="107"/>
      <c r="J21" s="107"/>
      <c r="K21" s="107"/>
      <c r="L21" s="107"/>
    </row>
    <row r="22" spans="1:12" x14ac:dyDescent="0.2">
      <c r="A22" s="107"/>
      <c r="B22" s="107"/>
      <c r="C22" s="107"/>
      <c r="D22" s="107"/>
      <c r="E22" s="107"/>
      <c r="F22" s="107"/>
      <c r="G22" s="107"/>
      <c r="H22" s="107"/>
      <c r="I22" s="107"/>
      <c r="J22" s="107"/>
      <c r="K22" s="107"/>
      <c r="L22" s="107"/>
    </row>
    <row r="23" spans="1:12" x14ac:dyDescent="0.2">
      <c r="A23" s="107"/>
      <c r="B23" s="107"/>
      <c r="C23" s="107"/>
      <c r="D23" s="107"/>
      <c r="E23" s="107"/>
      <c r="F23" s="107"/>
      <c r="G23" s="107"/>
      <c r="H23" s="107"/>
      <c r="I23" s="107"/>
      <c r="J23" s="107"/>
      <c r="K23" s="107"/>
      <c r="L23" s="107"/>
    </row>
    <row r="24" spans="1:12" x14ac:dyDescent="0.2">
      <c r="A24" s="107"/>
      <c r="B24" s="107"/>
      <c r="C24" s="107"/>
      <c r="D24" s="107"/>
      <c r="E24" s="107"/>
      <c r="F24" s="107"/>
      <c r="G24" s="107"/>
      <c r="H24" s="107"/>
      <c r="I24" s="107"/>
      <c r="J24" s="107"/>
      <c r="K24" s="107"/>
      <c r="L24" s="107"/>
    </row>
    <row r="25" spans="1:12" x14ac:dyDescent="0.2">
      <c r="A25" s="107"/>
      <c r="B25" s="107"/>
      <c r="C25" s="107"/>
      <c r="D25" s="107"/>
      <c r="E25" s="107"/>
      <c r="F25" s="107"/>
      <c r="G25" s="107"/>
      <c r="H25" s="107"/>
      <c r="I25" s="107"/>
      <c r="J25" s="107"/>
      <c r="K25" s="107"/>
      <c r="L25" s="107"/>
    </row>
    <row r="27" spans="1:12" x14ac:dyDescent="0.2">
      <c r="F27" s="118"/>
    </row>
  </sheetData>
  <mergeCells count="7">
    <mergeCell ref="E7:K7"/>
    <mergeCell ref="A2:K2"/>
    <mergeCell ref="A3:K3"/>
    <mergeCell ref="A4:K4"/>
    <mergeCell ref="A20:L25"/>
    <mergeCell ref="A9:A10"/>
    <mergeCell ref="A11:A12"/>
  </mergeCells>
  <pageMargins left="0.70866141732283472" right="0.70866141732283472" top="0.74803149606299213" bottom="0.74803149606299213" header="0.31496062992125984" footer="0.31496062992125984"/>
  <pageSetup paperSize="9" scale="54" orientation="landscape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pageSetUpPr fitToPage="1"/>
  </sheetPr>
  <dimension ref="A1:V20"/>
  <sheetViews>
    <sheetView showGridLines="0" showZeros="0" topLeftCell="C7" zoomScaleNormal="100" workbookViewId="0">
      <selection activeCell="F15" sqref="F15"/>
    </sheetView>
  </sheetViews>
  <sheetFormatPr baseColWidth="10" defaultRowHeight="15" x14ac:dyDescent="0.2"/>
  <cols>
    <col min="1" max="1" width="35.28515625" style="9" customWidth="1"/>
    <col min="2" max="2" width="30.28515625" style="10" customWidth="1"/>
    <col min="3" max="3" width="25.140625" style="10" customWidth="1"/>
    <col min="4" max="4" width="17" style="10" customWidth="1"/>
    <col min="5" max="17" width="16.7109375" style="10" customWidth="1"/>
    <col min="18" max="16384" width="11.42578125" style="10"/>
  </cols>
  <sheetData>
    <row r="1" spans="1:22" x14ac:dyDescent="0.2">
      <c r="T1" s="12" t="s">
        <v>8</v>
      </c>
    </row>
    <row r="2" spans="1:22" s="3" customFormat="1" ht="48" customHeight="1" x14ac:dyDescent="0.15">
      <c r="A2" s="2"/>
      <c r="D2" s="4"/>
      <c r="E2" s="4"/>
      <c r="F2" s="4"/>
      <c r="G2" s="4"/>
      <c r="H2" s="5"/>
      <c r="M2" s="11"/>
      <c r="T2" s="13" t="s">
        <v>19</v>
      </c>
      <c r="U2" s="14">
        <v>82</v>
      </c>
      <c r="V2" s="14">
        <v>79</v>
      </c>
    </row>
    <row r="3" spans="1:22" s="3" customFormat="1" ht="22.5" customHeight="1" x14ac:dyDescent="0.15">
      <c r="A3" s="117" t="s">
        <v>35</v>
      </c>
      <c r="B3" s="117"/>
      <c r="C3" s="117"/>
      <c r="D3" s="117"/>
      <c r="E3" s="117"/>
      <c r="F3" s="117"/>
      <c r="G3" s="117"/>
      <c r="H3" s="117"/>
      <c r="I3" s="117"/>
      <c r="J3" s="117"/>
      <c r="K3" s="117"/>
      <c r="L3" s="117"/>
      <c r="M3" s="117"/>
      <c r="N3" s="117"/>
      <c r="O3" s="117"/>
      <c r="P3" s="117"/>
      <c r="Q3" s="117"/>
      <c r="T3" s="26" t="s">
        <v>10</v>
      </c>
    </row>
    <row r="4" spans="1:22" s="3" customFormat="1" ht="22.5" customHeight="1" x14ac:dyDescent="0.15">
      <c r="A4" s="117" t="s">
        <v>34</v>
      </c>
      <c r="B4" s="117"/>
      <c r="C4" s="117"/>
      <c r="D4" s="117"/>
      <c r="E4" s="117"/>
      <c r="F4" s="117"/>
      <c r="G4" s="117"/>
      <c r="H4" s="117"/>
      <c r="I4" s="117"/>
      <c r="J4" s="117"/>
      <c r="K4" s="117"/>
      <c r="L4" s="117"/>
      <c r="M4" s="117"/>
      <c r="N4" s="117"/>
      <c r="O4" s="117"/>
      <c r="P4" s="117"/>
      <c r="Q4" s="117"/>
    </row>
    <row r="5" spans="1:22" s="3" customFormat="1" ht="24.6" customHeight="1" x14ac:dyDescent="0.15">
      <c r="A5" s="117" t="s">
        <v>3</v>
      </c>
      <c r="B5" s="117"/>
      <c r="C5" s="117"/>
      <c r="D5" s="117"/>
      <c r="E5" s="117"/>
      <c r="F5" s="117"/>
      <c r="G5" s="117"/>
      <c r="H5" s="117"/>
      <c r="I5" s="117"/>
      <c r="J5" s="117"/>
      <c r="K5" s="117"/>
      <c r="L5" s="117"/>
      <c r="M5" s="117"/>
      <c r="N5" s="117"/>
      <c r="O5" s="117"/>
      <c r="P5" s="117"/>
      <c r="Q5" s="117"/>
    </row>
    <row r="6" spans="1:22" s="3" customFormat="1" ht="24.6" customHeight="1" thickBot="1" x14ac:dyDescent="0.2">
      <c r="A6" s="25"/>
      <c r="B6" s="25"/>
      <c r="C6" s="25"/>
      <c r="D6" s="25"/>
      <c r="E6" s="25"/>
      <c r="F6" s="25"/>
      <c r="G6" s="25"/>
      <c r="H6" s="4"/>
    </row>
    <row r="7" spans="1:22" s="3" customFormat="1" ht="24.75" customHeight="1" thickBot="1" x14ac:dyDescent="0.3">
      <c r="A7" s="2"/>
      <c r="B7" s="6"/>
      <c r="C7" s="7"/>
      <c r="D7" s="7"/>
      <c r="E7" s="111" t="s">
        <v>16</v>
      </c>
      <c r="F7" s="112"/>
      <c r="G7" s="112"/>
      <c r="H7" s="112"/>
      <c r="I7" s="112"/>
      <c r="J7" s="113"/>
      <c r="K7" s="114" t="s">
        <v>25</v>
      </c>
      <c r="L7" s="115"/>
      <c r="M7" s="115"/>
      <c r="N7" s="115"/>
      <c r="O7" s="115"/>
      <c r="P7" s="115"/>
      <c r="Q7" s="116"/>
    </row>
    <row r="8" spans="1:22" s="8" customFormat="1" ht="30.75" thickBot="1" x14ac:dyDescent="0.25">
      <c r="A8" s="15" t="s">
        <v>4</v>
      </c>
      <c r="B8" s="16" t="s">
        <v>5</v>
      </c>
      <c r="C8" s="17" t="s">
        <v>6</v>
      </c>
      <c r="D8" s="18" t="s">
        <v>0</v>
      </c>
      <c r="E8" s="73" t="s">
        <v>31</v>
      </c>
      <c r="F8" s="74" t="s">
        <v>1</v>
      </c>
      <c r="G8" s="74" t="s">
        <v>9</v>
      </c>
      <c r="H8" s="17" t="s">
        <v>11</v>
      </c>
      <c r="I8" s="17" t="s">
        <v>12</v>
      </c>
      <c r="J8" s="18" t="s">
        <v>13</v>
      </c>
      <c r="K8" s="73" t="s">
        <v>17</v>
      </c>
      <c r="L8" s="73" t="s">
        <v>31</v>
      </c>
      <c r="M8" s="74" t="s">
        <v>1</v>
      </c>
      <c r="N8" s="74" t="s">
        <v>18</v>
      </c>
      <c r="O8" s="74" t="s">
        <v>11</v>
      </c>
      <c r="P8" s="74" t="s">
        <v>12</v>
      </c>
      <c r="Q8" s="84" t="s">
        <v>13</v>
      </c>
    </row>
    <row r="9" spans="1:22" s="3" customFormat="1" ht="35.1" customHeight="1" x14ac:dyDescent="0.15">
      <c r="A9" s="19" t="s">
        <v>22</v>
      </c>
      <c r="B9" s="52" t="s">
        <v>26</v>
      </c>
      <c r="C9" s="53">
        <v>13450</v>
      </c>
      <c r="D9" s="69">
        <v>10</v>
      </c>
      <c r="E9" s="76">
        <v>9662.48</v>
      </c>
      <c r="F9" s="50">
        <f>$U$2*(MIN(E$9:E$10)/E9)</f>
        <v>82</v>
      </c>
      <c r="G9" s="77">
        <f>D9+F9</f>
        <v>92</v>
      </c>
      <c r="H9" s="71">
        <v>1</v>
      </c>
      <c r="I9" s="28">
        <f>+$C9/$C$14*H9</f>
        <v>0.58225108225108224</v>
      </c>
      <c r="J9" s="82">
        <f t="shared" ref="J9:J13" si="0">+G9*I9</f>
        <v>53.567099567099568</v>
      </c>
      <c r="K9" s="41">
        <v>0.04</v>
      </c>
      <c r="L9" s="47">
        <f>+$E9*(1-K9)</f>
        <v>9275.9807999999994</v>
      </c>
      <c r="M9" s="48">
        <f>$U$2*(MIN(L$9:L$10)/L9)</f>
        <v>82</v>
      </c>
      <c r="N9" s="50">
        <f>$D9+M9</f>
        <v>92</v>
      </c>
      <c r="O9" s="27">
        <v>1</v>
      </c>
      <c r="P9" s="28">
        <f>+$C9/$C$14*O9</f>
        <v>0.58225108225108224</v>
      </c>
      <c r="Q9" s="29">
        <f>+N9*P9</f>
        <v>53.567099567099568</v>
      </c>
    </row>
    <row r="10" spans="1:22" s="3" customFormat="1" ht="35.1" customHeight="1" thickBot="1" x14ac:dyDescent="0.2">
      <c r="A10" s="20"/>
      <c r="B10" s="56" t="s">
        <v>27</v>
      </c>
      <c r="C10" s="57">
        <v>13450</v>
      </c>
      <c r="D10" s="70">
        <v>8</v>
      </c>
      <c r="E10" s="21">
        <v>10577.95</v>
      </c>
      <c r="F10" s="22">
        <f>$U$2*(MIN(E$9:E$10)/E10)</f>
        <v>74.903299788711422</v>
      </c>
      <c r="G10" s="49">
        <f>D10+F10</f>
        <v>82.903299788711422</v>
      </c>
      <c r="H10" s="72"/>
      <c r="I10" s="30">
        <f>+$C10/$C$14*H10</f>
        <v>0</v>
      </c>
      <c r="J10" s="83">
        <f t="shared" si="0"/>
        <v>0</v>
      </c>
      <c r="K10" s="40"/>
      <c r="L10" s="44">
        <f>+$E10*(1-K10)</f>
        <v>10577.95</v>
      </c>
      <c r="M10" s="22">
        <f>$U$2*(MIN(L$9:L$10)/L10)</f>
        <v>71.907167797162955</v>
      </c>
      <c r="N10" s="22">
        <f>$D10+M10</f>
        <v>79.907167797162955</v>
      </c>
      <c r="O10" s="39"/>
      <c r="P10" s="32">
        <f>+$C10/$C$14*O10</f>
        <v>0</v>
      </c>
      <c r="Q10" s="33">
        <f t="shared" ref="Q10:Q13" si="1">+N10*P10</f>
        <v>0</v>
      </c>
    </row>
    <row r="11" spans="1:22" s="3" customFormat="1" ht="35.1" customHeight="1" x14ac:dyDescent="0.15">
      <c r="A11" s="19" t="s">
        <v>23</v>
      </c>
      <c r="B11" s="52" t="s">
        <v>26</v>
      </c>
      <c r="C11" s="53">
        <v>650</v>
      </c>
      <c r="D11" s="54">
        <v>10</v>
      </c>
      <c r="E11" s="79">
        <v>439.9</v>
      </c>
      <c r="F11" s="80">
        <f>$U$2*(MIN(E$11:E$12)/E11)</f>
        <v>82</v>
      </c>
      <c r="G11" s="80">
        <f t="shared" ref="G11:G13" si="2">D11+F11</f>
        <v>92</v>
      </c>
      <c r="H11" s="36">
        <v>1</v>
      </c>
      <c r="I11" s="28">
        <f>+$C11/$C$14*H11</f>
        <v>2.813852813852814E-2</v>
      </c>
      <c r="J11" s="29">
        <f t="shared" si="0"/>
        <v>2.5887445887445888</v>
      </c>
      <c r="K11" s="85">
        <v>0.04</v>
      </c>
      <c r="L11" s="86">
        <f t="shared" ref="L11:L13" si="3">+$E11*(1-K11)</f>
        <v>422.30399999999997</v>
      </c>
      <c r="M11" s="78">
        <f>$U$2*(2-L11/MIN(L$11:L$12))</f>
        <v>82</v>
      </c>
      <c r="N11" s="78">
        <f t="shared" ref="N11:N13" si="4">$D11+M11</f>
        <v>92</v>
      </c>
      <c r="O11" s="87">
        <v>1</v>
      </c>
      <c r="P11" s="88">
        <f>+$C11/$C$14*O11</f>
        <v>2.813852813852814E-2</v>
      </c>
      <c r="Q11" s="89">
        <f t="shared" si="1"/>
        <v>2.5887445887445888</v>
      </c>
    </row>
    <row r="12" spans="1:22" s="3" customFormat="1" ht="35.1" customHeight="1" thickBot="1" x14ac:dyDescent="0.2">
      <c r="A12" s="20"/>
      <c r="B12" s="56" t="s">
        <v>28</v>
      </c>
      <c r="C12" s="57">
        <v>650</v>
      </c>
      <c r="D12" s="58">
        <v>8</v>
      </c>
      <c r="E12" s="23">
        <v>519.38</v>
      </c>
      <c r="F12" s="75">
        <f>$U$2*(MIN(E$11:E$12)/E12)</f>
        <v>69.451653895028684</v>
      </c>
      <c r="G12" s="24">
        <f t="shared" si="2"/>
        <v>77.451653895028684</v>
      </c>
      <c r="H12" s="37"/>
      <c r="I12" s="30">
        <f>+$C12/$C$14*H12</f>
        <v>0</v>
      </c>
      <c r="J12" s="31">
        <f t="shared" si="0"/>
        <v>0</v>
      </c>
      <c r="K12" s="42"/>
      <c r="L12" s="43">
        <f t="shared" si="3"/>
        <v>519.38</v>
      </c>
      <c r="M12" s="24">
        <f>$U$2*(2-L12/MIN(L$11:L$12))</f>
        <v>63.15046980374327</v>
      </c>
      <c r="N12" s="24">
        <f t="shared" si="4"/>
        <v>71.150469803743277</v>
      </c>
      <c r="O12" s="38"/>
      <c r="P12" s="30">
        <f>+$C12/$C$14*O12</f>
        <v>0</v>
      </c>
      <c r="Q12" s="31">
        <f t="shared" si="1"/>
        <v>0</v>
      </c>
    </row>
    <row r="13" spans="1:22" s="3" customFormat="1" ht="35.1" customHeight="1" thickBot="1" x14ac:dyDescent="0.2">
      <c r="A13" s="68" t="s">
        <v>24</v>
      </c>
      <c r="B13" s="52" t="s">
        <v>29</v>
      </c>
      <c r="C13" s="53">
        <v>9000</v>
      </c>
      <c r="D13" s="54">
        <v>13</v>
      </c>
      <c r="E13" s="76">
        <v>8847.6299999999992</v>
      </c>
      <c r="F13" s="50">
        <f>$V$2*(MIN(E$13:E$13)/E13)</f>
        <v>79</v>
      </c>
      <c r="G13" s="77">
        <f t="shared" si="2"/>
        <v>92</v>
      </c>
      <c r="H13" s="36">
        <v>1</v>
      </c>
      <c r="I13" s="28">
        <f>+$C13/$C$14*H13</f>
        <v>0.38961038961038963</v>
      </c>
      <c r="J13" s="29">
        <f t="shared" si="0"/>
        <v>35.844155844155843</v>
      </c>
      <c r="K13" s="90"/>
      <c r="L13" s="91">
        <f t="shared" si="3"/>
        <v>8847.6299999999992</v>
      </c>
      <c r="M13" s="92">
        <f>$V$2*(2-L13/MIN(L$13:L$13))</f>
        <v>79</v>
      </c>
      <c r="N13" s="92">
        <f t="shared" si="4"/>
        <v>92</v>
      </c>
      <c r="O13" s="93">
        <v>1</v>
      </c>
      <c r="P13" s="94">
        <f>+$C13/$C$14*O13</f>
        <v>0.38961038961038963</v>
      </c>
      <c r="Q13" s="95">
        <f t="shared" si="1"/>
        <v>35.844155844155843</v>
      </c>
    </row>
    <row r="14" spans="1:22" ht="42.75" customHeight="1" thickBot="1" x14ac:dyDescent="0.25">
      <c r="B14" s="34" t="s">
        <v>14</v>
      </c>
      <c r="C14" s="35">
        <f>C9+C11+C13</f>
        <v>23100</v>
      </c>
      <c r="I14" s="45" t="s">
        <v>15</v>
      </c>
      <c r="J14" s="46">
        <f>SUM(J9:J13)</f>
        <v>92</v>
      </c>
      <c r="P14" s="45" t="s">
        <v>15</v>
      </c>
      <c r="Q14" s="46">
        <f>SUM(Q9:Q13)</f>
        <v>92</v>
      </c>
    </row>
    <row r="17" spans="1:7" ht="14.25" x14ac:dyDescent="0.2">
      <c r="A17" s="1" t="s">
        <v>2</v>
      </c>
    </row>
    <row r="18" spans="1:7" ht="14.25" x14ac:dyDescent="0.2">
      <c r="A18" s="1" t="s">
        <v>7</v>
      </c>
    </row>
    <row r="20" spans="1:7" ht="56.25" customHeight="1" x14ac:dyDescent="0.2">
      <c r="A20" s="110"/>
      <c r="B20" s="110"/>
      <c r="C20" s="110"/>
      <c r="D20" s="110"/>
      <c r="E20" s="110"/>
      <c r="F20" s="110"/>
      <c r="G20" s="110"/>
    </row>
  </sheetData>
  <mergeCells count="6">
    <mergeCell ref="A20:G20"/>
    <mergeCell ref="E7:J7"/>
    <mergeCell ref="K7:Q7"/>
    <mergeCell ref="A3:Q3"/>
    <mergeCell ref="A4:Q4"/>
    <mergeCell ref="A5:Q5"/>
  </mergeCells>
  <printOptions horizontalCentered="1"/>
  <pageMargins left="0" right="0" top="0.35433070866141736" bottom="0.35433070866141736" header="0.31496062992125984" footer="0.31496062992125984"/>
  <pageSetup paperSize="9" scale="35"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2</vt:i4>
      </vt:variant>
    </vt:vector>
  </HeadingPairs>
  <TitlesOfParts>
    <vt:vector size="4" baseType="lpstr">
      <vt:lpstr>ALTERNATIVA ADJUDICADA</vt:lpstr>
      <vt:lpstr>valoración</vt:lpstr>
      <vt:lpstr>'ALTERNATIVA ADJUDICADA'!Área_de_impresión</vt:lpstr>
      <vt:lpstr>valoración!Área_de_impresión</vt:lpstr>
    </vt:vector>
  </TitlesOfParts>
  <Company>RTVE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antonio_casanova</dc:creator>
  <cp:lastModifiedBy>Silvia Benegas Maestro</cp:lastModifiedBy>
  <cp:lastPrinted>2021-11-19T11:28:43Z</cp:lastPrinted>
  <dcterms:created xsi:type="dcterms:W3CDTF">2007-03-30T09:59:06Z</dcterms:created>
  <dcterms:modified xsi:type="dcterms:W3CDTF">2024-07-16T12:43:15Z</dcterms:modified>
</cp:coreProperties>
</file>