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14454\Documents\MIS EXPTES\COMITÉ\S-01813-2024 (S) Trípodes y accesorios para UU.MM. y ENG\INFORMES\"/>
    </mc:Choice>
  </mc:AlternateContent>
  <xr:revisionPtr revIDLastSave="0" documentId="8_{811080D7-B267-4740-A2E9-7A47E6CC808E}" xr6:coauthVersionLast="47" xr6:coauthVersionMax="47" xr10:uidLastSave="{00000000-0000-0000-0000-000000000000}"/>
  <bookViews>
    <workbookView xWindow="-120" yWindow="-120" windowWidth="29040" windowHeight="1572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ADJUDICADA'!$A$1:$M$16</definedName>
    <definedName name="_xlnm.Print_Area" localSheetId="1">valoración!$A$2:$R$15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6" l="1"/>
  <c r="O10" i="5" l="1"/>
  <c r="O9" i="5"/>
  <c r="H10" i="5"/>
  <c r="H9" i="5"/>
  <c r="C11" i="5"/>
  <c r="C11" i="6"/>
  <c r="A2" i="6"/>
  <c r="G10" i="5"/>
  <c r="G9" i="5"/>
  <c r="M10" i="6" l="1"/>
  <c r="M9" i="6"/>
  <c r="A4" i="6" l="1"/>
  <c r="J9" i="5" l="1"/>
  <c r="M10" i="5"/>
  <c r="M9" i="5"/>
  <c r="Q9" i="5" l="1"/>
  <c r="Q10" i="5"/>
  <c r="K10" i="6"/>
  <c r="L10" i="6" s="1"/>
  <c r="K9" i="6"/>
  <c r="L9" i="6" s="1"/>
  <c r="N9" i="5"/>
  <c r="N10" i="5"/>
  <c r="J10" i="5"/>
  <c r="K10" i="5" s="1"/>
  <c r="K9" i="5"/>
  <c r="R10" i="5" l="1"/>
  <c r="R9" i="5"/>
  <c r="L11" i="6"/>
  <c r="K11" i="5"/>
  <c r="R11" i="5" l="1"/>
</calcChain>
</file>

<file path=xl/sharedStrings.xml><?xml version="1.0" encoding="utf-8"?>
<sst xmlns="http://schemas.openxmlformats.org/spreadsheetml/2006/main" count="58" uniqueCount="34">
  <si>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</si>
  <si>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</si>
  <si>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</si>
  <si>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</si>
  <si>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</si>
  <si>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Valor estimado             (Sin modificación)</t>
  </si>
  <si>
    <t>Madrid, a XX de XXXXXX de 20xx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</si>
  <si>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</si>
  <si>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</si>
  <si>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</si>
  <si>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</si>
  <si>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</si>
  <si>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</si>
  <si>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</si>
  <si>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</si>
  <si>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</si>
  <si>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</si>
  <si>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</si>
  <si>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</si>
  <si>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</si>
  <si>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</si>
  <si>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Alternativa 2: oferta conjunta "A" por los lotes 1 y 2 (4% de descuento)</t>
  </si>
  <si>
    <t>Importe Oferta</t>
  </si>
  <si>
    <t>“De conformidad con lo dispuesto en el artículo 44.6 (párrafo segundo) de la Ley 9/2017, de 8 de noviembre, de Contratos del Sector Público, por la que se transponen al ordenamiento jurídico español las Directivas del Parlamento Europeo y del Consejo 2014/23/UE y 2014/24/UE, de 26 de febrero de 2014 (“LCSP”), el presente acuerdo podrá impugnarse en vía administrativa de conformidad con lo dispuesto en la Ley 39/2015, de 1 de octubre, del Procedimiento Administrativo Común de las Administraciones Públicas, ante el Presidente de la Sociedad Estatal de Participaciones Industriales (SEPI), C/ Velázquez nº 134, 28006 Madrid, entidad de derecho público que ostenta la condición de accionista único de la Corporación de Radio y Televisión Española, Sociedad Anónima, S.M.E. en el plazo de un mes a contar desde el día siguiente de la notificación, de acuerdo con lo establecido en la Ley 39/2015, de 1 de octubre, del Procedimiento Administrativo Común de las Administraciones Públicas. Igualmente, le comunicamos que puede ejercer su derecho de acceso al expediente en los términos legalmente establecidos”.</t>
  </si>
  <si>
    <t>MONCADA Y LORENZO, SA</t>
  </si>
  <si>
    <t>Puntuación técnica subjetiva</t>
  </si>
  <si>
    <t>Puntuación técnica objetiva</t>
  </si>
  <si>
    <t>Alternativa 2: oferta conjunta "A" por los lotes 1 y 2 (2,70% de descuento)</t>
  </si>
  <si>
    <t>"TRÍPODES Y ACCESORIOS PARA UU.MM. Y ENG”</t>
  </si>
  <si>
    <t>PROPUESTA DE ADJUDICACIÓN DEL EXPEDIENTE S-01813-2024</t>
  </si>
  <si>
    <t>LOTE 1: CONJUNTOS DE TRÍPODE PARA UU.MM.</t>
  </si>
  <si>
    <t>LOTE 2: TRÍPODES LIGEROS ENG Y ACCESORIO</t>
  </si>
  <si>
    <t>Madrid, a 1 de agosto de 2024</t>
  </si>
  <si>
    <r>
      <t>Importe Oferta</t>
    </r>
    <r>
      <rPr>
        <b/>
        <i/>
        <sz val="12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</si>
</sst>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</numFmts>
  <fonts count="1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0.5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4"/>
      <color theme="9" tint="-0.249977111117893"/>
      <name val="Calibri"/>
      <family val="2"/>
      <scheme val="minor"/>
    </font>
    <font>
      <b/>
      <u/>
      <sz val="12"/>
      <name val="Calibri"/>
      <family val="2"/>
      <scheme val="minor"/>
    </font>
    <font>
      <b/>
      <i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4">
    <xf numFmtId="0" fontId="0" fillId="0" borderId="0" xfId="0"/>
    <xf numFmtId="0" fontId="3" fillId="5" borderId="0" xfId="0" applyFont="1" applyFill="1"/>
    <xf numFmtId="0" fontId="3" fillId="0" borderId="0" xfId="0" applyFont="1"/>
    <xf numFmtId="0" fontId="6" fillId="2" borderId="4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5" borderId="9" xfId="0" applyNumberFormat="1" applyFont="1" applyFill="1" applyBorder="1" applyAlignment="1">
      <alignment horizontal="center" vertical="center" wrapText="1"/>
    </xf>
    <xf numFmtId="166" fontId="7" fillId="5" borderId="10" xfId="0" applyNumberFormat="1" applyFont="1" applyFill="1" applyBorder="1" applyAlignment="1">
      <alignment horizontal="center" vertical="center"/>
    </xf>
    <xf numFmtId="2" fontId="7" fillId="5" borderId="18" xfId="0" applyNumberFormat="1" applyFont="1" applyFill="1" applyBorder="1" applyAlignment="1">
      <alignment horizontal="center" vertical="center"/>
    </xf>
    <xf numFmtId="4" fontId="7" fillId="5" borderId="11" xfId="0" applyNumberFormat="1" applyFont="1" applyFill="1" applyBorder="1" applyAlignment="1">
      <alignment horizontal="center" vertical="center"/>
    </xf>
    <xf numFmtId="10" fontId="8" fillId="5" borderId="20" xfId="3" applyNumberFormat="1" applyFont="1" applyFill="1" applyBorder="1" applyAlignment="1">
      <alignment horizontal="center" vertical="center"/>
    </xf>
    <xf numFmtId="166" fontId="6" fillId="4" borderId="21" xfId="0" applyNumberFormat="1" applyFont="1" applyFill="1" applyBorder="1" applyAlignment="1">
      <alignment horizontal="right" vertical="center" indent="1"/>
    </xf>
    <xf numFmtId="4" fontId="6" fillId="4" borderId="21" xfId="0" applyNumberFormat="1" applyFont="1" applyFill="1" applyBorder="1" applyAlignment="1">
      <alignment horizontal="right" vertical="center" indent="1"/>
    </xf>
    <xf numFmtId="165" fontId="8" fillId="0" borderId="21" xfId="2" applyNumberFormat="1" applyFont="1" applyFill="1" applyBorder="1" applyAlignment="1">
      <alignment horizontal="center" vertical="center"/>
    </xf>
    <xf numFmtId="10" fontId="8" fillId="0" borderId="21" xfId="0" applyNumberFormat="1" applyFont="1" applyFill="1" applyBorder="1" applyAlignment="1">
      <alignment horizontal="center" vertical="center"/>
    </xf>
    <xf numFmtId="43" fontId="8" fillId="0" borderId="22" xfId="2" applyFont="1" applyFill="1" applyBorder="1" applyAlignment="1">
      <alignment horizontal="center" vertical="center"/>
    </xf>
    <xf numFmtId="4" fontId="7" fillId="4" borderId="17" xfId="0" applyNumberFormat="1" applyFont="1" applyFill="1" applyBorder="1" applyAlignment="1">
      <alignment horizontal="center" vertical="center"/>
    </xf>
    <xf numFmtId="0" fontId="7" fillId="5" borderId="6" xfId="0" applyNumberFormat="1" applyFont="1" applyFill="1" applyBorder="1" applyAlignment="1">
      <alignment horizontal="center" vertical="center" wrapText="1"/>
    </xf>
    <xf numFmtId="166" fontId="7" fillId="5" borderId="7" xfId="0" applyNumberFormat="1" applyFont="1" applyFill="1" applyBorder="1" applyAlignment="1">
      <alignment horizontal="center" vertical="center"/>
    </xf>
    <xf numFmtId="2" fontId="7" fillId="5" borderId="23" xfId="0" applyNumberFormat="1" applyFont="1" applyFill="1" applyBorder="1" applyAlignment="1">
      <alignment horizontal="center" vertical="center"/>
    </xf>
    <xf numFmtId="4" fontId="7" fillId="5" borderId="8" xfId="0" applyNumberFormat="1" applyFont="1" applyFill="1" applyBorder="1" applyAlignment="1">
      <alignment horizontal="center" vertical="center"/>
    </xf>
    <xf numFmtId="10" fontId="8" fillId="5" borderId="6" xfId="3" applyNumberFormat="1" applyFont="1" applyFill="1" applyBorder="1" applyAlignment="1">
      <alignment horizontal="center" vertical="center"/>
    </xf>
    <xf numFmtId="166" fontId="6" fillId="4" borderId="7" xfId="0" applyNumberFormat="1" applyFont="1" applyFill="1" applyBorder="1" applyAlignment="1">
      <alignment horizontal="right" vertical="center" indent="1"/>
    </xf>
    <xf numFmtId="4" fontId="6" fillId="4" borderId="7" xfId="0" applyNumberFormat="1" applyFont="1" applyFill="1" applyBorder="1" applyAlignment="1">
      <alignment horizontal="right" vertical="center" indent="1"/>
    </xf>
    <xf numFmtId="165" fontId="8" fillId="0" borderId="7" xfId="2" applyNumberFormat="1" applyFont="1" applyFill="1" applyBorder="1" applyAlignment="1">
      <alignment horizontal="center" vertical="center"/>
    </xf>
    <xf numFmtId="10" fontId="8" fillId="0" borderId="7" xfId="0" applyNumberFormat="1" applyFont="1" applyFill="1" applyBorder="1" applyAlignment="1">
      <alignment horizontal="center" vertical="center"/>
    </xf>
    <xf numFmtId="43" fontId="8" fillId="0" borderId="8" xfId="2" applyFont="1" applyFill="1" applyBorder="1" applyAlignment="1">
      <alignment horizontal="center" vertical="center"/>
    </xf>
    <xf numFmtId="4" fontId="7" fillId="4" borderId="12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vertical="center" wrapText="1"/>
    </xf>
    <xf numFmtId="0" fontId="6" fillId="5" borderId="3" xfId="0" applyNumberFormat="1" applyFont="1" applyFill="1" applyBorder="1" applyAlignment="1">
      <alignment horizontal="right" vertical="center" wrapText="1"/>
    </xf>
    <xf numFmtId="166" fontId="6" fillId="5" borderId="3" xfId="0" applyNumberFormat="1" applyFont="1" applyFill="1" applyBorder="1" applyAlignment="1">
      <alignment horizontal="center" vertical="center"/>
    </xf>
    <xf numFmtId="166" fontId="6" fillId="5" borderId="0" xfId="0" applyNumberFormat="1" applyFont="1" applyFill="1" applyBorder="1" applyAlignment="1">
      <alignment horizontal="center" vertical="center"/>
    </xf>
    <xf numFmtId="0" fontId="3" fillId="5" borderId="0" xfId="0" applyFont="1" applyFill="1" applyBorder="1"/>
    <xf numFmtId="0" fontId="9" fillId="5" borderId="15" xfId="0" applyNumberFormat="1" applyFont="1" applyFill="1" applyBorder="1" applyAlignment="1">
      <alignment horizontal="right" vertical="top" wrapText="1"/>
    </xf>
    <xf numFmtId="43" fontId="8" fillId="0" borderId="16" xfId="2" applyFont="1" applyFill="1" applyBorder="1" applyAlignment="1">
      <alignment horizontal="center" vertical="center"/>
    </xf>
    <xf numFmtId="0" fontId="8" fillId="5" borderId="5" xfId="0" applyFont="1" applyFill="1" applyBorder="1"/>
    <xf numFmtId="9" fontId="5" fillId="5" borderId="4" xfId="3" applyFont="1" applyFill="1" applyBorder="1" applyAlignment="1">
      <alignment horizontal="left" vertical="center"/>
    </xf>
    <xf numFmtId="9" fontId="5" fillId="5" borderId="13" xfId="3" applyFont="1" applyFill="1" applyBorder="1" applyAlignment="1">
      <alignment horizontal="left" vertical="center"/>
    </xf>
    <xf numFmtId="9" fontId="5" fillId="5" borderId="14" xfId="3" applyFont="1" applyFill="1" applyBorder="1" applyAlignment="1">
      <alignment horizontal="left" vertical="center"/>
    </xf>
    <xf numFmtId="0" fontId="4" fillId="5" borderId="0" xfId="0" applyFont="1" applyFill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Fill="1" applyBorder="1"/>
    <xf numFmtId="0" fontId="11" fillId="0" borderId="0" xfId="0" applyFont="1" applyFill="1" applyBorder="1"/>
    <xf numFmtId="0" fontId="11" fillId="0" borderId="0" xfId="0" applyFont="1" applyFill="1" applyBorder="1" applyAlignment="1">
      <alignment horizontal="right" indent="1"/>
    </xf>
    <xf numFmtId="0" fontId="12" fillId="0" borderId="0" xfId="0" applyFont="1" applyFill="1" applyBorder="1" applyAlignment="1">
      <alignment horizontal="right" indent="1"/>
    </xf>
    <xf numFmtId="0" fontId="13" fillId="0" borderId="0" xfId="0" applyFont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top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/>
    </xf>
    <xf numFmtId="165" fontId="5" fillId="0" borderId="4" xfId="2" applyNumberFormat="1" applyFont="1" applyFill="1" applyBorder="1" applyAlignment="1">
      <alignment horizontal="left" vertical="center"/>
    </xf>
    <xf numFmtId="165" fontId="5" fillId="0" borderId="13" xfId="2" applyNumberFormat="1" applyFont="1" applyFill="1" applyBorder="1" applyAlignment="1">
      <alignment horizontal="left" vertical="center"/>
    </xf>
    <xf numFmtId="165" fontId="5" fillId="0" borderId="14" xfId="2" applyNumberFormat="1" applyFont="1" applyFill="1" applyBorder="1" applyAlignment="1">
      <alignment horizontal="left" vertical="center"/>
    </xf>
    <xf numFmtId="9" fontId="5" fillId="0" borderId="4" xfId="3" applyFont="1" applyFill="1" applyBorder="1" applyAlignment="1">
      <alignment horizontal="left" vertical="center"/>
    </xf>
    <xf numFmtId="9" fontId="5" fillId="0" borderId="13" xfId="3" applyFont="1" applyFill="1" applyBorder="1" applyAlignment="1">
      <alignment horizontal="left" vertical="center"/>
    </xf>
    <xf numFmtId="9" fontId="5" fillId="0" borderId="14" xfId="3" applyFont="1" applyFill="1" applyBorder="1" applyAlignment="1">
      <alignment horizontal="left" vertical="center"/>
    </xf>
    <xf numFmtId="0" fontId="7" fillId="0" borderId="0" xfId="0" applyFont="1" applyFill="1" applyBorder="1"/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166" fontId="7" fillId="5" borderId="6" xfId="0" applyNumberFormat="1" applyFont="1" applyFill="1" applyBorder="1" applyAlignment="1">
      <alignment horizontal="center" vertical="center"/>
    </xf>
    <xf numFmtId="166" fontId="6" fillId="4" borderId="6" xfId="0" applyNumberFormat="1" applyFont="1" applyFill="1" applyBorder="1" applyAlignment="1">
      <alignment horizontal="right" vertical="center" indent="1"/>
    </xf>
    <xf numFmtId="4" fontId="6" fillId="4" borderId="8" xfId="0" applyNumberFormat="1" applyFont="1" applyFill="1" applyBorder="1" applyAlignment="1">
      <alignment horizontal="right" vertical="center" indent="1"/>
    </xf>
    <xf numFmtId="165" fontId="8" fillId="0" borderId="19" xfId="2" applyNumberFormat="1" applyFont="1" applyFill="1" applyBorder="1" applyAlignment="1">
      <alignment horizontal="center" vertical="center"/>
    </xf>
    <xf numFmtId="10" fontId="8" fillId="0" borderId="10" xfId="0" applyNumberFormat="1" applyFont="1" applyFill="1" applyBorder="1" applyAlignment="1">
      <alignment horizontal="center" vertical="center"/>
    </xf>
    <xf numFmtId="43" fontId="8" fillId="0" borderId="18" xfId="2" applyFont="1" applyFill="1" applyBorder="1" applyAlignment="1">
      <alignment horizontal="center" vertical="center"/>
    </xf>
    <xf numFmtId="10" fontId="8" fillId="0" borderId="6" xfId="3" applyNumberFormat="1" applyFont="1" applyFill="1" applyBorder="1" applyAlignment="1">
      <alignment horizontal="center" vertical="center"/>
    </xf>
    <xf numFmtId="166" fontId="7" fillId="4" borderId="7" xfId="0" applyNumberFormat="1" applyFont="1" applyFill="1" applyBorder="1" applyAlignment="1">
      <alignment horizontal="right" vertical="center" indent="1"/>
    </xf>
    <xf numFmtId="4" fontId="7" fillId="4" borderId="7" xfId="0" applyNumberFormat="1" applyFont="1" applyFill="1" applyBorder="1" applyAlignment="1">
      <alignment horizontal="right" vertical="center" indent="1"/>
    </xf>
    <xf numFmtId="0" fontId="6" fillId="3" borderId="12" xfId="0" applyFont="1" applyFill="1" applyBorder="1" applyAlignment="1">
      <alignment vertical="center" wrapText="1"/>
    </xf>
    <xf numFmtId="165" fontId="8" fillId="0" borderId="6" xfId="2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right" vertical="center" wrapText="1"/>
    </xf>
    <xf numFmtId="166" fontId="6" fillId="0" borderId="3" xfId="0" applyNumberFormat="1" applyFont="1" applyFill="1" applyBorder="1" applyAlignment="1">
      <alignment horizontal="center" vertical="center"/>
    </xf>
    <xf numFmtId="166" fontId="6" fillId="0" borderId="0" xfId="0" applyNumberFormat="1" applyFont="1" applyFill="1" applyBorder="1" applyAlignment="1">
      <alignment horizontal="center" vertical="center"/>
    </xf>
    <xf numFmtId="0" fontId="9" fillId="0" borderId="15" xfId="0" applyNumberFormat="1" applyFont="1" applyFill="1" applyBorder="1" applyAlignment="1">
      <alignment horizontal="left" vertical="top" wrapText="1"/>
    </xf>
    <xf numFmtId="0" fontId="8" fillId="0" borderId="5" xfId="0" applyFont="1" applyBorder="1"/>
    <xf numFmtId="0" fontId="3" fillId="0" borderId="0" xfId="0" applyFont="1" applyFill="1" applyBorder="1" applyAlignment="1">
      <alignment horizontal="left" vertical="top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2"/>
  <sheetViews>
    <sheetView tabSelected="1" view="pageBreakPreview" zoomScale="85" zoomScaleNormal="100" zoomScaleSheetLayoutView="85" workbookViewId="0">
      <selection activeCell="D11" sqref="D11"/>
    </sheetView>
  </sheetViews>
  <sheetFormatPr baseColWidth="10" defaultRowHeight="12.75" x14ac:dyDescent="0.2"/>
  <cols>
    <col min="1" max="1" width="32.85546875" style="2" customWidth="1"/>
    <col min="2" max="2" width="22.42578125" style="2" bestFit="1" customWidth="1"/>
    <col min="3" max="3" width="29.5703125" style="2" customWidth="1"/>
    <col min="4" max="5" width="21.140625" style="2" customWidth="1"/>
    <col min="6" max="6" width="16.7109375" style="2" customWidth="1"/>
    <col min="7" max="7" width="20" style="2" customWidth="1"/>
    <col min="8" max="9" width="16.7109375" style="2" customWidth="1"/>
    <col min="10" max="10" width="21" style="2" customWidth="1"/>
    <col min="11" max="11" width="19.140625" style="2" customWidth="1"/>
    <col min="12" max="12" width="16.7109375" style="2" customWidth="1"/>
    <col min="13" max="13" width="16.140625" style="2" customWidth="1"/>
    <col min="14" max="16384" width="11.42578125" style="2"/>
  </cols>
  <sheetData>
    <row r="1" spans="1:13" ht="48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8.75" x14ac:dyDescent="0.3">
      <c r="A2" s="40" t="str">
        <f>valoración!A3</f>
        <v>PROPUESTA DE ADJUDICACIÓN DEL EXPEDIENTE S-01813-2024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1"/>
    </row>
    <row r="3" spans="1:13" ht="18.75" x14ac:dyDescent="0.3">
      <c r="A3" s="40" t="str">
        <f>valoración!A4</f>
        <v>"TRÍPODES Y ACCESORIOS PARA UU.MM. Y ENG”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1"/>
    </row>
    <row r="4" spans="1:13" ht="18.75" x14ac:dyDescent="0.3">
      <c r="A4" s="40" t="str">
        <f>valoración!A5</f>
        <v>RESUMEN PUNTUACIÓN TÉCNICA Y ECONÓMICA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1"/>
    </row>
    <row r="5" spans="1:13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3.5" thickBo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30.75" customHeight="1" thickBot="1" x14ac:dyDescent="0.25">
      <c r="A7" s="1"/>
      <c r="B7" s="1"/>
      <c r="C7" s="1"/>
      <c r="D7" s="1"/>
      <c r="E7" s="1"/>
      <c r="F7" s="37" t="s">
        <v>27</v>
      </c>
      <c r="G7" s="38"/>
      <c r="H7" s="38"/>
      <c r="I7" s="38"/>
      <c r="J7" s="38"/>
      <c r="K7" s="38"/>
      <c r="L7" s="39"/>
      <c r="M7" s="1"/>
    </row>
    <row r="8" spans="1:13" ht="32.25" thickBot="1" x14ac:dyDescent="0.25">
      <c r="A8" s="3" t="s">
        <v>3</v>
      </c>
      <c r="B8" s="4" t="s">
        <v>4</v>
      </c>
      <c r="C8" s="5" t="s">
        <v>5</v>
      </c>
      <c r="D8" s="6" t="s">
        <v>25</v>
      </c>
      <c r="E8" s="6" t="s">
        <v>26</v>
      </c>
      <c r="F8" s="4" t="s">
        <v>16</v>
      </c>
      <c r="G8" s="4" t="s">
        <v>22</v>
      </c>
      <c r="H8" s="5" t="s">
        <v>0</v>
      </c>
      <c r="I8" s="5" t="s">
        <v>17</v>
      </c>
      <c r="J8" s="5" t="s">
        <v>10</v>
      </c>
      <c r="K8" s="5" t="s">
        <v>11</v>
      </c>
      <c r="L8" s="6" t="s">
        <v>12</v>
      </c>
      <c r="M8" s="5" t="s">
        <v>20</v>
      </c>
    </row>
    <row r="9" spans="1:13" ht="47.25" customHeight="1" thickBot="1" x14ac:dyDescent="0.25">
      <c r="A9" s="66" t="s">
        <v>30</v>
      </c>
      <c r="B9" s="7" t="s">
        <v>24</v>
      </c>
      <c r="C9" s="8">
        <v>195300</v>
      </c>
      <c r="D9" s="9">
        <v>17</v>
      </c>
      <c r="E9" s="10">
        <v>10</v>
      </c>
      <c r="F9" s="11">
        <v>2.7E-2</v>
      </c>
      <c r="G9" s="12">
        <v>171426.05900000001</v>
      </c>
      <c r="H9" s="13">
        <v>73</v>
      </c>
      <c r="I9" s="13">
        <v>100</v>
      </c>
      <c r="J9" s="14">
        <v>1</v>
      </c>
      <c r="K9" s="15">
        <f>+$C9/$C$11*J9</f>
        <v>0.63468850541093891</v>
      </c>
      <c r="L9" s="16">
        <f>+I9*K9</f>
        <v>63.468850541093893</v>
      </c>
      <c r="M9" s="17">
        <f>100-($G9*100/$C9)</f>
        <v>12.224240143369158</v>
      </c>
    </row>
    <row r="10" spans="1:13" ht="51.75" customHeight="1" thickBot="1" x14ac:dyDescent="0.25">
      <c r="A10" s="76" t="s">
        <v>31</v>
      </c>
      <c r="B10" s="18" t="s">
        <v>24</v>
      </c>
      <c r="C10" s="19">
        <v>112410</v>
      </c>
      <c r="D10" s="20">
        <v>17</v>
      </c>
      <c r="E10" s="21">
        <v>10</v>
      </c>
      <c r="F10" s="22">
        <v>2.7E-2</v>
      </c>
      <c r="G10" s="23">
        <v>104973.07799999999</v>
      </c>
      <c r="H10" s="24">
        <v>73</v>
      </c>
      <c r="I10" s="24">
        <v>100</v>
      </c>
      <c r="J10" s="25">
        <v>1</v>
      </c>
      <c r="K10" s="26">
        <f>+$C10/$C$11*J10</f>
        <v>0.36531149458906115</v>
      </c>
      <c r="L10" s="27">
        <f t="shared" ref="L10" si="0">+I10*K10</f>
        <v>36.531149458906114</v>
      </c>
      <c r="M10" s="28">
        <f>100-($G10*100/$C10)</f>
        <v>6.615890045369639</v>
      </c>
    </row>
    <row r="11" spans="1:13" ht="29.25" thickBot="1" x14ac:dyDescent="0.25">
      <c r="A11" s="29"/>
      <c r="B11" s="30" t="s">
        <v>13</v>
      </c>
      <c r="C11" s="31">
        <f>C9+C10</f>
        <v>307710</v>
      </c>
      <c r="D11" s="32"/>
      <c r="E11" s="33"/>
      <c r="F11" s="33"/>
      <c r="G11" s="33"/>
      <c r="H11" s="33"/>
      <c r="I11" s="33"/>
      <c r="J11" s="33"/>
      <c r="K11" s="34" t="s">
        <v>19</v>
      </c>
      <c r="L11" s="35">
        <f>SUM(L9:L10)</f>
        <v>100</v>
      </c>
      <c r="M11" s="1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15" x14ac:dyDescent="0.25">
      <c r="A14" s="36" t="s">
        <v>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15" x14ac:dyDescent="0.25">
      <c r="A15" s="36" t="s">
        <v>32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ht="12.75" customHeight="1" x14ac:dyDescent="0.2">
      <c r="A17" s="41" t="s">
        <v>23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</row>
    <row r="18" spans="1:13" x14ac:dyDescent="0.2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</row>
    <row r="19" spans="1:13" x14ac:dyDescent="0.2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</row>
    <row r="20" spans="1:13" x14ac:dyDescent="0.2">
      <c r="A20" s="41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</row>
    <row r="21" spans="1:13" x14ac:dyDescent="0.2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</row>
    <row r="22" spans="1:13" x14ac:dyDescent="0.2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</row>
  </sheetData>
  <mergeCells count="5">
    <mergeCell ref="F7:L7"/>
    <mergeCell ref="A2:L2"/>
    <mergeCell ref="A3:L3"/>
    <mergeCell ref="A4:L4"/>
    <mergeCell ref="A17:M22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17"/>
  <sheetViews>
    <sheetView showGridLines="0" showZeros="0" zoomScaleNormal="100" workbookViewId="0">
      <selection activeCell="E11" sqref="E11"/>
    </sheetView>
  </sheetViews>
  <sheetFormatPr baseColWidth="10" defaultColWidth="11.42578125" defaultRowHeight="15.75" x14ac:dyDescent="0.2"/>
  <cols>
    <col min="1" max="1" width="35.28515625" style="42" customWidth="1"/>
    <col min="2" max="2" width="30.28515625" style="43" customWidth="1"/>
    <col min="3" max="4" width="25.140625" style="43" customWidth="1"/>
    <col min="5" max="5" width="17" style="43" customWidth="1"/>
    <col min="6" max="6" width="18.140625" style="43" bestFit="1" customWidth="1"/>
    <col min="7" max="18" width="16.7109375" style="43" customWidth="1"/>
    <col min="19" max="16384" width="11.42578125" style="43"/>
  </cols>
  <sheetData>
    <row r="1" spans="1:24" x14ac:dyDescent="0.2">
      <c r="U1" s="44" t="s">
        <v>7</v>
      </c>
    </row>
    <row r="2" spans="1:24" s="45" customFormat="1" ht="48" customHeight="1" x14ac:dyDescent="0.2">
      <c r="A2" s="42"/>
      <c r="E2" s="46"/>
      <c r="F2" s="46"/>
      <c r="G2" s="46"/>
      <c r="H2" s="46"/>
      <c r="I2" s="47"/>
      <c r="N2" s="48"/>
      <c r="U2" s="49" t="s">
        <v>18</v>
      </c>
      <c r="V2" s="50">
        <v>73</v>
      </c>
    </row>
    <row r="3" spans="1:24" s="45" customFormat="1" ht="22.5" customHeight="1" x14ac:dyDescent="0.2">
      <c r="A3" s="51" t="s">
        <v>29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U3" s="52" t="s">
        <v>9</v>
      </c>
    </row>
    <row r="4" spans="1:24" s="45" customFormat="1" ht="22.5" customHeight="1" x14ac:dyDescent="0.2">
      <c r="A4" s="51" t="s">
        <v>28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</row>
    <row r="5" spans="1:24" s="45" customFormat="1" ht="24.6" customHeight="1" x14ac:dyDescent="0.2">
      <c r="A5" s="51" t="s">
        <v>2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</row>
    <row r="6" spans="1:24" s="45" customFormat="1" ht="24.6" customHeight="1" thickBot="1" x14ac:dyDescent="0.25">
      <c r="A6" s="53"/>
      <c r="B6" s="53"/>
      <c r="C6" s="53"/>
      <c r="D6" s="53"/>
      <c r="E6" s="53"/>
      <c r="F6" s="53"/>
      <c r="G6" s="53"/>
      <c r="H6" s="53"/>
      <c r="I6" s="46"/>
    </row>
    <row r="7" spans="1:24" s="45" customFormat="1" ht="24.75" customHeight="1" thickBot="1" x14ac:dyDescent="0.3">
      <c r="A7" s="42"/>
      <c r="B7" s="54"/>
      <c r="C7" s="55"/>
      <c r="D7" s="55"/>
      <c r="E7" s="55"/>
      <c r="F7" s="56" t="s">
        <v>15</v>
      </c>
      <c r="G7" s="57"/>
      <c r="H7" s="57"/>
      <c r="I7" s="57"/>
      <c r="J7" s="57"/>
      <c r="K7" s="58"/>
      <c r="L7" s="59" t="s">
        <v>21</v>
      </c>
      <c r="M7" s="60"/>
      <c r="N7" s="60"/>
      <c r="O7" s="60"/>
      <c r="P7" s="60"/>
      <c r="Q7" s="60"/>
      <c r="R7" s="61"/>
      <c r="W7" s="62"/>
      <c r="X7" s="62"/>
    </row>
    <row r="8" spans="1:24" s="62" customFormat="1" ht="32.25" thickBot="1" x14ac:dyDescent="0.3">
      <c r="A8" s="3" t="s">
        <v>3</v>
      </c>
      <c r="B8" s="4" t="s">
        <v>4</v>
      </c>
      <c r="C8" s="5" t="s">
        <v>5</v>
      </c>
      <c r="D8" s="6" t="s">
        <v>25</v>
      </c>
      <c r="E8" s="6" t="s">
        <v>26</v>
      </c>
      <c r="F8" s="63" t="s">
        <v>33</v>
      </c>
      <c r="G8" s="64" t="s">
        <v>0</v>
      </c>
      <c r="H8" s="64" t="s">
        <v>8</v>
      </c>
      <c r="I8" s="5" t="s">
        <v>10</v>
      </c>
      <c r="J8" s="5" t="s">
        <v>11</v>
      </c>
      <c r="K8" s="6" t="s">
        <v>12</v>
      </c>
      <c r="L8" s="63" t="s">
        <v>16</v>
      </c>
      <c r="M8" s="63" t="s">
        <v>33</v>
      </c>
      <c r="N8" s="64" t="s">
        <v>0</v>
      </c>
      <c r="O8" s="64" t="s">
        <v>17</v>
      </c>
      <c r="P8" s="64" t="s">
        <v>10</v>
      </c>
      <c r="Q8" s="64" t="s">
        <v>11</v>
      </c>
      <c r="R8" s="65" t="s">
        <v>12</v>
      </c>
      <c r="W8" s="45"/>
      <c r="X8" s="45"/>
    </row>
    <row r="9" spans="1:24" s="45" customFormat="1" ht="35.1" customHeight="1" thickBot="1" x14ac:dyDescent="0.25">
      <c r="A9" s="66" t="s">
        <v>30</v>
      </c>
      <c r="B9" s="7" t="s">
        <v>24</v>
      </c>
      <c r="C9" s="67">
        <v>195300</v>
      </c>
      <c r="D9" s="20">
        <v>17</v>
      </c>
      <c r="E9" s="21">
        <v>10</v>
      </c>
      <c r="F9" s="68">
        <v>176183</v>
      </c>
      <c r="G9" s="24">
        <f>$V$2*(MIN(F$9:F$9)/F9)</f>
        <v>73</v>
      </c>
      <c r="H9" s="69">
        <f>D9+E9+G9</f>
        <v>100</v>
      </c>
      <c r="I9" s="70">
        <v>1</v>
      </c>
      <c r="J9" s="71">
        <f>+$C9/$C$11*I9</f>
        <v>0.63468850541093891</v>
      </c>
      <c r="K9" s="72">
        <f t="shared" ref="K9:K10" si="0">+H9*J9</f>
        <v>63.468850541093893</v>
      </c>
      <c r="L9" s="73">
        <v>2.7E-2</v>
      </c>
      <c r="M9" s="74">
        <f>+$F9*(1-L9)</f>
        <v>171426.05900000001</v>
      </c>
      <c r="N9" s="75">
        <f>$V$2*(MIN(M$9:M$9)/M9)</f>
        <v>73</v>
      </c>
      <c r="O9" s="24">
        <f>$D9+E9+N9</f>
        <v>100</v>
      </c>
      <c r="P9" s="25">
        <v>1</v>
      </c>
      <c r="Q9" s="26">
        <f>+$C9/$C$11*P9</f>
        <v>0.63468850541093891</v>
      </c>
      <c r="R9" s="27">
        <f>+O9*Q9</f>
        <v>63.468850541093893</v>
      </c>
    </row>
    <row r="10" spans="1:24" s="45" customFormat="1" ht="35.1" customHeight="1" thickBot="1" x14ac:dyDescent="0.25">
      <c r="A10" s="76" t="s">
        <v>31</v>
      </c>
      <c r="B10" s="18" t="s">
        <v>24</v>
      </c>
      <c r="C10" s="67">
        <v>112410</v>
      </c>
      <c r="D10" s="20">
        <v>17</v>
      </c>
      <c r="E10" s="21">
        <v>10</v>
      </c>
      <c r="F10" s="68">
        <v>107886</v>
      </c>
      <c r="G10" s="24">
        <f>$V$2*(MIN(F$10:F$10)/F10)</f>
        <v>73</v>
      </c>
      <c r="H10" s="69">
        <f>D10+E10+G10</f>
        <v>100</v>
      </c>
      <c r="I10" s="77">
        <v>1</v>
      </c>
      <c r="J10" s="26">
        <f>+$C10/$C$11*I10</f>
        <v>0.36531149458906115</v>
      </c>
      <c r="K10" s="27">
        <f t="shared" si="0"/>
        <v>36.531149458906114</v>
      </c>
      <c r="L10" s="73">
        <v>2.7E-2</v>
      </c>
      <c r="M10" s="74">
        <f>+$F10*(1-L10)</f>
        <v>104973.07799999999</v>
      </c>
      <c r="N10" s="75">
        <f>$V$2*(2-M10/MIN(M$10:M$10))</f>
        <v>73</v>
      </c>
      <c r="O10" s="24">
        <f>$D10+E10+N10</f>
        <v>100</v>
      </c>
      <c r="P10" s="25">
        <v>1</v>
      </c>
      <c r="Q10" s="26">
        <f>+$C10/$C$11*P10</f>
        <v>0.36531149458906115</v>
      </c>
      <c r="R10" s="27">
        <f t="shared" ref="R10" si="1">+O10*Q10</f>
        <v>36.531149458906114</v>
      </c>
      <c r="W10" s="43"/>
      <c r="X10" s="43"/>
    </row>
    <row r="11" spans="1:24" ht="42.75" customHeight="1" thickBot="1" x14ac:dyDescent="0.25">
      <c r="B11" s="78" t="s">
        <v>13</v>
      </c>
      <c r="C11" s="79">
        <f>C9+C10</f>
        <v>307710</v>
      </c>
      <c r="D11" s="80"/>
      <c r="J11" s="81" t="s">
        <v>14</v>
      </c>
      <c r="K11" s="35">
        <f>SUM(K9:K10)</f>
        <v>100</v>
      </c>
      <c r="Q11" s="81" t="s">
        <v>14</v>
      </c>
      <c r="R11" s="35">
        <f>SUM(R9:R10)</f>
        <v>100</v>
      </c>
    </row>
    <row r="14" spans="1:24" ht="15" x14ac:dyDescent="0.25">
      <c r="A14" s="82" t="s">
        <v>1</v>
      </c>
    </row>
    <row r="15" spans="1:24" ht="15" x14ac:dyDescent="0.25">
      <c r="A15" s="82" t="s">
        <v>6</v>
      </c>
    </row>
    <row r="17" spans="1:8" ht="56.25" customHeight="1" x14ac:dyDescent="0.2">
      <c r="A17" s="83"/>
      <c r="B17" s="83"/>
      <c r="C17" s="83"/>
      <c r="D17" s="83"/>
      <c r="E17" s="83"/>
      <c r="F17" s="83"/>
      <c r="G17" s="83"/>
      <c r="H17" s="83"/>
    </row>
  </sheetData>
  <mergeCells count="6">
    <mergeCell ref="A17:H17"/>
    <mergeCell ref="F7:K7"/>
    <mergeCell ref="L7:R7"/>
    <mergeCell ref="A3:R3"/>
    <mergeCell ref="A4:R4"/>
    <mergeCell ref="A5:R5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SILVIA BENEGAS MAESTRO</cp:lastModifiedBy>
  <cp:lastPrinted>2021-11-19T11:28:43Z</cp:lastPrinted>
  <dcterms:created xsi:type="dcterms:W3CDTF">2007-03-30T09:59:06Z</dcterms:created>
  <dcterms:modified xsi:type="dcterms:W3CDTF">2024-07-31T08:49:40Z</dcterms:modified>
</cp:coreProperties>
</file>