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24226"/>
  <mc:AlternateContent xmlns:mc="http://schemas.openxmlformats.org/markup-compatibility/2006">
    <mc:Choice Requires="x15">
      <x15ac:absPath xmlns:x15ac="http://schemas.microsoft.com/office/spreadsheetml/2010/11/ac" url="U:\compras\general\unidad_b\PRODUCCION\2024\3.EXPEDIENTES COMITÉ\S-01595-2024 - Servicio de Auxiliares\"/>
    </mc:Choice>
  </mc:AlternateContent>
  <xr:revisionPtr revIDLastSave="0" documentId="13_ncr:1_{82A0A9B8-ACCA-4CD5-9406-4C838DB149CE}" xr6:coauthVersionLast="36" xr6:coauthVersionMax="36" xr10:uidLastSave="{00000000-0000-0000-0000-000000000000}"/>
  <bookViews>
    <workbookView xWindow="0" yWindow="0" windowWidth="19200" windowHeight="6930" tabRatio="752" activeTab="1" xr2:uid="{00000000-000D-0000-FFFF-FFFF00000000}"/>
  </bookViews>
  <sheets>
    <sheet name="ALTERNATIVA ADJUDICADA" sheetId="6" r:id="rId1"/>
    <sheet name="valoración" sheetId="5" r:id="rId2"/>
  </sheets>
  <definedNames>
    <definedName name="_xlnm.Print_Area" localSheetId="0">'ALTERNATIVA ADJUDICADA'!$A$1:$K$19</definedName>
    <definedName name="_xlnm.Print_Area" localSheetId="1">valoración!$A$2:$Q$20</definedName>
  </definedNames>
  <calcPr calcId="191029"/>
</workbook>
</file>

<file path=xl/calcChain.xml><?xml version="1.0" encoding="utf-8"?>
<calcChain xmlns="http://schemas.openxmlformats.org/spreadsheetml/2006/main">
  <c r="K16" i="6" l="1"/>
  <c r="K15" i="6"/>
  <c r="K14" i="6"/>
  <c r="K13" i="6"/>
  <c r="K12" i="6"/>
  <c r="K11" i="6"/>
  <c r="K10" i="6"/>
  <c r="W13" i="5"/>
  <c r="X13" i="5" s="1"/>
  <c r="W12" i="5"/>
  <c r="X12" i="5" s="1"/>
  <c r="W10" i="5"/>
  <c r="W15" i="5"/>
  <c r="X15" i="5" s="1"/>
  <c r="W11" i="5"/>
  <c r="X11" i="5" s="1"/>
  <c r="W9" i="5"/>
  <c r="Q16" i="5"/>
  <c r="Q15" i="5"/>
  <c r="Q13" i="5"/>
  <c r="P15" i="5"/>
  <c r="P13" i="5"/>
  <c r="Q11" i="5"/>
  <c r="F15" i="5"/>
  <c r="J11" i="5"/>
  <c r="C17" i="6" l="1"/>
  <c r="L15" i="5"/>
  <c r="N15" i="5" s="1"/>
  <c r="I15" i="5"/>
  <c r="G15" i="5"/>
  <c r="J15" i="5" s="1"/>
  <c r="J16" i="5" s="1"/>
  <c r="C16" i="5"/>
  <c r="L10" i="5"/>
  <c r="S10" i="5" s="1"/>
  <c r="F10" i="5"/>
  <c r="G10" i="5" s="1"/>
  <c r="S15" i="5" l="1"/>
  <c r="A4" i="6"/>
  <c r="L13" i="5" l="1"/>
  <c r="L14" i="5"/>
  <c r="S14" i="5" s="1"/>
  <c r="F14" i="5"/>
  <c r="G14" i="5" s="1"/>
  <c r="F13" i="5"/>
  <c r="F12" i="5"/>
  <c r="F11" i="5"/>
  <c r="U15" i="5" l="1"/>
  <c r="S13" i="5"/>
  <c r="T14" i="5"/>
  <c r="U14" i="5" s="1"/>
  <c r="T13" i="5"/>
  <c r="U13" i="5" s="1"/>
  <c r="W14" i="5"/>
  <c r="I10" i="5"/>
  <c r="J10" i="5" s="1"/>
  <c r="P10" i="5"/>
  <c r="M14" i="5"/>
  <c r="N14" i="5" s="1"/>
  <c r="M13" i="5"/>
  <c r="N13" i="5" s="1"/>
  <c r="P14" i="5"/>
  <c r="L12" i="5" l="1"/>
  <c r="S12" i="5" s="1"/>
  <c r="L9" i="5"/>
  <c r="L11" i="5"/>
  <c r="S11" i="5" l="1"/>
  <c r="T11" i="5" s="1"/>
  <c r="U11" i="5" s="1"/>
  <c r="T12" i="5"/>
  <c r="U12" i="5" s="1"/>
  <c r="T10" i="5"/>
  <c r="U10" i="5" s="1"/>
  <c r="X10" i="5" s="1"/>
  <c r="S9" i="5"/>
  <c r="T9" i="5" s="1"/>
  <c r="U9" i="5" s="1"/>
  <c r="M10" i="5"/>
  <c r="N10" i="5" s="1"/>
  <c r="Q10" i="5" s="1"/>
  <c r="M12" i="5"/>
  <c r="N12" i="5" s="1"/>
  <c r="M11" i="5"/>
  <c r="G13" i="5" l="1"/>
  <c r="P9" i="5" l="1"/>
  <c r="I13" i="5"/>
  <c r="J13" i="5" s="1"/>
  <c r="A3" i="6"/>
  <c r="G12" i="5" l="1"/>
  <c r="N11" i="5" l="1"/>
  <c r="I11" i="5"/>
  <c r="M9" i="5"/>
  <c r="A2" i="6" l="1"/>
  <c r="G11" i="5" l="1"/>
  <c r="F9" i="5"/>
  <c r="G9" i="5" s="1"/>
  <c r="N9" i="5" l="1"/>
  <c r="Q9" i="5" s="1"/>
  <c r="P11" i="5"/>
  <c r="I9" i="5"/>
  <c r="J9" i="5" s="1"/>
  <c r="X9" i="5" s="1"/>
  <c r="X16" i="5" s="1"/>
</calcChain>
</file>

<file path=xl/sharedStrings.xml><?xml version="1.0" encoding="utf-8"?>
<sst xmlns="http://schemas.openxmlformats.org/spreadsheetml/2006/main" count="73" uniqueCount="32">
  <si>
    <t>Puntuación técnica</t>
  </si>
  <si>
    <t>Puntuación económica</t>
  </si>
  <si>
    <t>De conformidad con los criterios de valoración establecidos en el Pliego de Condiciones Generales de Contratación de este Expediente.</t>
  </si>
  <si>
    <t>RESUMEN PUNTUACIÓN TÉCNICA Y ECONÓMICA</t>
  </si>
  <si>
    <t>Lotes</t>
  </si>
  <si>
    <t>Ofertas</t>
  </si>
  <si>
    <t>Puntuación Total</t>
  </si>
  <si>
    <t>Oferta seleccionada</t>
  </si>
  <si>
    <t>Factor de ponderación</t>
  </si>
  <si>
    <t>Valoración ponderada</t>
  </si>
  <si>
    <t>Valor estimado total:</t>
  </si>
  <si>
    <t>Puntuación total ponderada</t>
  </si>
  <si>
    <t>Alternativa 1: ofertas individuales</t>
  </si>
  <si>
    <t>Baja oferta conjunta</t>
  </si>
  <si>
    <t>Total Puntuación</t>
  </si>
  <si>
    <r>
      <t>Importe Oferta</t>
    </r>
    <r>
      <rPr>
        <b/>
        <i/>
        <sz val="12"/>
        <rFont val="Tahoma"/>
        <family val="2"/>
      </rPr>
      <t xml:space="preserve"> (</t>
    </r>
    <r>
      <rPr>
        <sz val="12"/>
        <rFont val="Tahoma"/>
        <family val="2"/>
      </rPr>
      <t>Contrato + prorroga/s)</t>
    </r>
  </si>
  <si>
    <t>PROPUESTA DE ADJUDICACIÓN DEL EXPEDIENTE S-01595-2024</t>
  </si>
  <si>
    <t>"Servicio de Auxiliares"</t>
  </si>
  <si>
    <t xml:space="preserve">Valor estimado           </t>
  </si>
  <si>
    <t>UTE ILUNION PRODUCCION</t>
  </si>
  <si>
    <t>RESPONSABILIDAD SOCIAL ONTIME, S.L</t>
  </si>
  <si>
    <t>Alternativa 2: oferta conjunta "UTE ILUNION PRODUCCION" por los lotes 1, 2 y 3</t>
  </si>
  <si>
    <t>Lote 1: Servicios auxiliares en Madrid</t>
  </si>
  <si>
    <t>Lote 2: Servicios auxiliares en Cataluña</t>
  </si>
  <si>
    <t>Lote 3: Servicios auxiliares en Gran Canaria y Tenerife</t>
  </si>
  <si>
    <t>PRODUCCIONES ANIMARTE</t>
  </si>
  <si>
    <t>Lote 4: Servicios auxiliares en otras ciudades españolas</t>
  </si>
  <si>
    <t>Alternativa 2: oferta conjunta "RESP. SOCIAL ON TIME" por los lotes 1 y 2</t>
  </si>
  <si>
    <r>
      <t>Importe Oferta</t>
    </r>
    <r>
      <rPr>
        <b/>
        <i/>
        <sz val="10"/>
        <rFont val="Tahoma"/>
        <family val="2"/>
      </rPr>
      <t xml:space="preserve"> </t>
    </r>
    <r>
      <rPr>
        <i/>
        <sz val="10"/>
        <rFont val="Tahoma"/>
        <family val="2"/>
      </rPr>
      <t>(</t>
    </r>
    <r>
      <rPr>
        <sz val="10"/>
        <rFont val="Tahoma"/>
        <family val="2"/>
      </rPr>
      <t>Contrato + prorroga)</t>
    </r>
  </si>
  <si>
    <r>
      <t xml:space="preserve">Valor estimado </t>
    </r>
    <r>
      <rPr>
        <sz val="10"/>
        <rFont val="Tahoma"/>
        <family val="2"/>
      </rPr>
      <t xml:space="preserve">(Contrato + prorroga)  </t>
    </r>
  </si>
  <si>
    <t>Madrid, a 24 julio 2024</t>
  </si>
  <si>
    <t>%  Ahorro s/ licitación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</si>
</sst>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\ _€_-;\-* #,##0.00\ _€_-;_-* &quot;-&quot;??\ _€_-;_-@_-"/>
    <numFmt numFmtId="164" formatCode="_-* #,##0.00_-;\-* #,##0.00_-;_-* &quot;-&quot;??_-;_-@_-"/>
    <numFmt numFmtId="165" formatCode="_-* #,##0\ _€_-;\-* #,##0\ _€_-;_-* &quot;-&quot;??\ _€_-;_-@_-"/>
    <numFmt numFmtId="166" formatCode="#,##0.00\ &quot;€&quot;"/>
  </numFmts>
  <fonts count="26" x14ac:knownFonts="1">
    <font>
      <sz val="10"/>
      <name val="Arial"/>
    </font>
    <font>
      <sz val="8"/>
      <name val="Tahoma"/>
      <family val="2"/>
    </font>
    <font>
      <b/>
      <sz val="8"/>
      <name val="Tahoma"/>
      <family val="2"/>
    </font>
    <font>
      <sz val="10"/>
      <name val="Arial"/>
      <family val="2"/>
    </font>
    <font>
      <sz val="12"/>
      <name val="Arial"/>
      <family val="2"/>
    </font>
    <font>
      <sz val="11"/>
      <name val="Tahoma"/>
      <family val="2"/>
    </font>
    <font>
      <sz val="12"/>
      <name val="Tahoma"/>
      <family val="2"/>
    </font>
    <font>
      <sz val="10"/>
      <name val="Arial"/>
      <family val="2"/>
    </font>
    <font>
      <b/>
      <u/>
      <sz val="12"/>
      <name val="Bookman Old Style"/>
      <family val="1"/>
    </font>
    <font>
      <b/>
      <sz val="12"/>
      <name val="Tahoma"/>
      <family val="2"/>
    </font>
    <font>
      <b/>
      <sz val="10"/>
      <color rgb="FFFF0000"/>
      <name val="Arial"/>
      <family val="2"/>
    </font>
    <font>
      <b/>
      <i/>
      <sz val="12"/>
      <name val="Tahoma"/>
      <family val="2"/>
    </font>
    <font>
      <b/>
      <u/>
      <sz val="14"/>
      <color theme="9" tint="-0.249977111117893"/>
      <name val="Tahoma"/>
      <family val="2"/>
    </font>
    <font>
      <sz val="10"/>
      <name val="Arial"/>
      <family val="2"/>
    </font>
    <font>
      <b/>
      <sz val="10.5"/>
      <name val="Tahoma"/>
      <family val="2"/>
    </font>
    <font>
      <b/>
      <sz val="12"/>
      <name val="Arial"/>
      <family val="2"/>
    </font>
    <font>
      <b/>
      <sz val="12"/>
      <color rgb="FFFF0000"/>
      <name val="Tahoma"/>
      <family val="2"/>
    </font>
    <font>
      <b/>
      <sz val="14"/>
      <color theme="9"/>
      <name val="Tahoma"/>
      <family val="2"/>
    </font>
    <font>
      <b/>
      <sz val="11"/>
      <name val="Tahoma"/>
      <family val="2"/>
    </font>
    <font>
      <sz val="10"/>
      <name val="Tahoma"/>
      <family val="2"/>
    </font>
    <font>
      <b/>
      <u/>
      <sz val="10"/>
      <name val="Bookman Old Style"/>
      <family val="1"/>
    </font>
    <font>
      <b/>
      <sz val="10"/>
      <color rgb="FFFF0000"/>
      <name val="Tahoma"/>
      <family val="2"/>
    </font>
    <font>
      <b/>
      <sz val="10"/>
      <name val="Tahoma"/>
      <family val="2"/>
    </font>
    <font>
      <b/>
      <i/>
      <sz val="10"/>
      <name val="Tahoma"/>
      <family val="2"/>
    </font>
    <font>
      <i/>
      <sz val="10"/>
      <name val="Tahoma"/>
      <family val="2"/>
    </font>
    <font>
      <sz val="11"/>
      <color rgb="FFFF0000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43" fontId="7" fillId="0" borderId="0" applyFont="0" applyFill="0" applyBorder="0" applyAlignment="0" applyProtection="0"/>
    <xf numFmtId="164" fontId="13" fillId="0" borderId="0" applyFont="0" applyFill="0" applyBorder="0" applyAlignment="0" applyProtection="0"/>
    <xf numFmtId="9" fontId="13" fillId="0" borderId="0" applyFont="0" applyFill="0" applyBorder="0" applyAlignment="0" applyProtection="0"/>
  </cellStyleXfs>
  <cellXfs count="154">
    <xf numFmtId="0" fontId="0" fillId="0" borderId="0" xfId="0"/>
    <xf numFmtId="0" fontId="5" fillId="0" borderId="3" xfId="0" applyFont="1" applyBorder="1"/>
    <xf numFmtId="0" fontId="6" fillId="0" borderId="0" xfId="0" applyFont="1" applyFill="1" applyBorder="1" applyAlignment="1">
      <alignment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right" indent="1"/>
    </xf>
    <xf numFmtId="0" fontId="2" fillId="0" borderId="0" xfId="0" applyFont="1" applyFill="1" applyBorder="1" applyAlignment="1">
      <alignment horizontal="right" indent="1"/>
    </xf>
    <xf numFmtId="0" fontId="8" fillId="0" borderId="0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center"/>
    </xf>
    <xf numFmtId="0" fontId="6" fillId="0" borderId="0" xfId="0" applyFont="1" applyFill="1" applyBorder="1"/>
    <xf numFmtId="0" fontId="4" fillId="0" borderId="0" xfId="0" applyFont="1" applyFill="1" applyBorder="1" applyAlignment="1">
      <alignment vertical="center" wrapText="1"/>
    </xf>
    <xf numFmtId="0" fontId="3" fillId="0" borderId="0" xfId="0" applyFont="1" applyFill="1" applyBorder="1"/>
    <xf numFmtId="0" fontId="10" fillId="0" borderId="0" xfId="0" applyFont="1" applyAlignment="1">
      <alignment vertical="center" wrapText="1"/>
    </xf>
    <xf numFmtId="0" fontId="10" fillId="0" borderId="1" xfId="0" applyFont="1" applyBorder="1" applyAlignment="1">
      <alignment vertical="center" wrapText="1"/>
    </xf>
    <xf numFmtId="166" fontId="6" fillId="0" borderId="4" xfId="0" applyNumberFormat="1" applyFont="1" applyFill="1" applyBorder="1" applyAlignment="1">
      <alignment horizontal="right" vertical="center" indent="1"/>
    </xf>
    <xf numFmtId="4" fontId="6" fillId="0" borderId="5" xfId="0" applyNumberFormat="1" applyFont="1" applyFill="1" applyBorder="1" applyAlignment="1">
      <alignment horizontal="right" vertical="center" indent="1"/>
    </xf>
    <xf numFmtId="0" fontId="12" fillId="0" borderId="0" xfId="0" applyFont="1" applyFill="1" applyBorder="1" applyAlignment="1">
      <alignment horizontal="center" vertical="center" wrapText="1"/>
    </xf>
    <xf numFmtId="165" fontId="5" fillId="0" borderId="5" xfId="2" applyNumberFormat="1" applyFont="1" applyFill="1" applyBorder="1" applyAlignment="1">
      <alignment horizontal="center" vertical="center"/>
    </xf>
    <xf numFmtId="10" fontId="5" fillId="0" borderId="5" xfId="0" applyNumberFormat="1" applyFont="1" applyFill="1" applyBorder="1" applyAlignment="1">
      <alignment horizontal="center" vertical="center"/>
    </xf>
    <xf numFmtId="164" fontId="5" fillId="0" borderId="6" xfId="2" applyFont="1" applyFill="1" applyBorder="1" applyAlignment="1">
      <alignment horizontal="center" vertical="center"/>
    </xf>
    <xf numFmtId="10" fontId="5" fillId="0" borderId="8" xfId="0" applyNumberFormat="1" applyFont="1" applyFill="1" applyBorder="1" applyAlignment="1">
      <alignment horizontal="center" vertical="center"/>
    </xf>
    <xf numFmtId="164" fontId="5" fillId="0" borderId="9" xfId="2" applyFont="1" applyFill="1" applyBorder="1" applyAlignment="1">
      <alignment horizontal="center" vertical="center"/>
    </xf>
    <xf numFmtId="0" fontId="0" fillId="4" borderId="0" xfId="0" applyFill="1"/>
    <xf numFmtId="10" fontId="5" fillId="4" borderId="8" xfId="0" applyNumberFormat="1" applyFont="1" applyFill="1" applyBorder="1" applyAlignment="1">
      <alignment horizontal="center" vertical="center"/>
    </xf>
    <xf numFmtId="0" fontId="5" fillId="4" borderId="3" xfId="0" applyFont="1" applyFill="1" applyBorder="1"/>
    <xf numFmtId="0" fontId="4" fillId="0" borderId="14" xfId="0" applyFont="1" applyFill="1" applyBorder="1" applyAlignment="1">
      <alignment vertical="center" wrapText="1"/>
    </xf>
    <xf numFmtId="0" fontId="3" fillId="0" borderId="14" xfId="0" applyFont="1" applyFill="1" applyBorder="1"/>
    <xf numFmtId="0" fontId="9" fillId="2" borderId="18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 wrapText="1"/>
    </xf>
    <xf numFmtId="0" fontId="3" fillId="0" borderId="20" xfId="0" applyFont="1" applyFill="1" applyBorder="1"/>
    <xf numFmtId="0" fontId="14" fillId="0" borderId="21" xfId="0" applyNumberFormat="1" applyFont="1" applyFill="1" applyBorder="1" applyAlignment="1">
      <alignment horizontal="left" vertical="top" wrapText="1"/>
    </xf>
    <xf numFmtId="166" fontId="6" fillId="0" borderId="5" xfId="0" applyNumberFormat="1" applyFont="1" applyFill="1" applyBorder="1" applyAlignment="1">
      <alignment horizontal="right" vertical="center" indent="1"/>
    </xf>
    <xf numFmtId="166" fontId="6" fillId="0" borderId="8" xfId="0" applyNumberFormat="1" applyFont="1" applyFill="1" applyBorder="1" applyAlignment="1">
      <alignment horizontal="right" vertical="center" indent="1"/>
    </xf>
    <xf numFmtId="4" fontId="6" fillId="0" borderId="8" xfId="0" applyNumberFormat="1" applyFont="1" applyFill="1" applyBorder="1" applyAlignment="1">
      <alignment horizontal="right" vertical="center" indent="1"/>
    </xf>
    <xf numFmtId="165" fontId="5" fillId="0" borderId="8" xfId="2" applyNumberFormat="1" applyFont="1" applyFill="1" applyBorder="1" applyAlignment="1">
      <alignment horizontal="center" vertical="center"/>
    </xf>
    <xf numFmtId="166" fontId="6" fillId="0" borderId="7" xfId="0" applyNumberFormat="1" applyFont="1" applyFill="1" applyBorder="1" applyAlignment="1">
      <alignment horizontal="right" vertical="center" indent="1"/>
    </xf>
    <xf numFmtId="10" fontId="18" fillId="0" borderId="5" xfId="0" applyNumberFormat="1" applyFont="1" applyFill="1" applyBorder="1" applyAlignment="1">
      <alignment horizontal="center" vertical="center"/>
    </xf>
    <xf numFmtId="4" fontId="6" fillId="0" borderId="24" xfId="0" applyNumberFormat="1" applyFont="1" applyFill="1" applyBorder="1" applyAlignment="1">
      <alignment horizontal="center" vertical="center"/>
    </xf>
    <xf numFmtId="4" fontId="6" fillId="0" borderId="25" xfId="0" applyNumberFormat="1" applyFont="1" applyFill="1" applyBorder="1" applyAlignment="1">
      <alignment horizontal="center" vertical="center"/>
    </xf>
    <xf numFmtId="166" fontId="6" fillId="0" borderId="22" xfId="0" applyNumberFormat="1" applyFont="1" applyFill="1" applyBorder="1" applyAlignment="1">
      <alignment horizontal="center" vertical="center"/>
    </xf>
    <xf numFmtId="166" fontId="6" fillId="0" borderId="23" xfId="0" applyNumberFormat="1" applyFont="1" applyFill="1" applyBorder="1" applyAlignment="1">
      <alignment horizontal="center" vertical="center"/>
    </xf>
    <xf numFmtId="0" fontId="6" fillId="0" borderId="27" xfId="0" applyNumberFormat="1" applyFont="1" applyFill="1" applyBorder="1" applyAlignment="1">
      <alignment horizontal="center" vertical="center" wrapText="1"/>
    </xf>
    <xf numFmtId="9" fontId="5" fillId="0" borderId="4" xfId="3" applyFont="1" applyFill="1" applyBorder="1" applyAlignment="1">
      <alignment horizontal="center" vertical="center"/>
    </xf>
    <xf numFmtId="9" fontId="5" fillId="0" borderId="7" xfId="3" applyFont="1" applyFill="1" applyBorder="1" applyAlignment="1">
      <alignment horizontal="center" vertical="center"/>
    </xf>
    <xf numFmtId="0" fontId="3" fillId="0" borderId="29" xfId="0" applyFont="1" applyFill="1" applyBorder="1"/>
    <xf numFmtId="0" fontId="3" fillId="0" borderId="31" xfId="0" applyFont="1" applyFill="1" applyBorder="1"/>
    <xf numFmtId="0" fontId="14" fillId="0" borderId="12" xfId="0" applyNumberFormat="1" applyFont="1" applyFill="1" applyBorder="1" applyAlignment="1">
      <alignment horizontal="left" vertical="top" wrapText="1"/>
    </xf>
    <xf numFmtId="4" fontId="9" fillId="0" borderId="5" xfId="0" applyNumberFormat="1" applyFont="1" applyFill="1" applyBorder="1" applyAlignment="1">
      <alignment horizontal="right" vertical="center" indent="1"/>
    </xf>
    <xf numFmtId="165" fontId="18" fillId="0" borderId="5" xfId="2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9" fillId="2" borderId="30" xfId="0" applyFont="1" applyFill="1" applyBorder="1" applyAlignment="1">
      <alignment horizontal="center" vertical="center" wrapText="1"/>
    </xf>
    <xf numFmtId="166" fontId="9" fillId="0" borderId="5" xfId="0" applyNumberFormat="1" applyFont="1" applyFill="1" applyBorder="1" applyAlignment="1">
      <alignment horizontal="right" vertical="center" indent="1"/>
    </xf>
    <xf numFmtId="164" fontId="18" fillId="0" borderId="5" xfId="2" applyFont="1" applyFill="1" applyBorder="1" applyAlignment="1">
      <alignment horizontal="center" vertical="center"/>
    </xf>
    <xf numFmtId="9" fontId="5" fillId="0" borderId="5" xfId="3" applyFont="1" applyFill="1" applyBorder="1" applyAlignment="1">
      <alignment horizontal="center" vertical="center"/>
    </xf>
    <xf numFmtId="164" fontId="5" fillId="0" borderId="5" xfId="2" applyFont="1" applyFill="1" applyBorder="1" applyAlignment="1">
      <alignment horizontal="center" vertical="center"/>
    </xf>
    <xf numFmtId="0" fontId="1" fillId="0" borderId="33" xfId="0" applyFont="1" applyFill="1" applyBorder="1"/>
    <xf numFmtId="164" fontId="5" fillId="0" borderId="8" xfId="2" applyFont="1" applyFill="1" applyBorder="1" applyAlignment="1">
      <alignment horizontal="center" vertical="center"/>
    </xf>
    <xf numFmtId="9" fontId="5" fillId="0" borderId="8" xfId="3" applyFont="1" applyFill="1" applyBorder="1" applyAlignment="1">
      <alignment horizontal="center" vertical="center"/>
    </xf>
    <xf numFmtId="0" fontId="1" fillId="0" borderId="31" xfId="0" applyFont="1" applyFill="1" applyBorder="1"/>
    <xf numFmtId="0" fontId="5" fillId="0" borderId="8" xfId="0" applyFont="1" applyFill="1" applyBorder="1" applyAlignment="1">
      <alignment horizontal="center" vertical="center"/>
    </xf>
    <xf numFmtId="0" fontId="9" fillId="3" borderId="20" xfId="0" applyFont="1" applyFill="1" applyBorder="1" applyAlignment="1">
      <alignment horizontal="center" vertical="center" wrapText="1"/>
    </xf>
    <xf numFmtId="4" fontId="6" fillId="0" borderId="38" xfId="0" applyNumberFormat="1" applyFont="1" applyFill="1" applyBorder="1" applyAlignment="1">
      <alignment horizontal="right" vertical="center" indent="1"/>
    </xf>
    <xf numFmtId="165" fontId="5" fillId="0" borderId="38" xfId="2" applyNumberFormat="1" applyFont="1" applyFill="1" applyBorder="1" applyAlignment="1">
      <alignment horizontal="center" vertical="center"/>
    </xf>
    <xf numFmtId="166" fontId="6" fillId="0" borderId="38" xfId="0" applyNumberFormat="1" applyFont="1" applyFill="1" applyBorder="1" applyAlignment="1">
      <alignment horizontal="right" vertical="center" indent="1"/>
    </xf>
    <xf numFmtId="166" fontId="15" fillId="0" borderId="41" xfId="0" applyNumberFormat="1" applyFont="1" applyFill="1" applyBorder="1" applyAlignment="1">
      <alignment horizontal="center" vertical="center"/>
    </xf>
    <xf numFmtId="0" fontId="9" fillId="2" borderId="28" xfId="0" applyFont="1" applyFill="1" applyBorder="1" applyAlignment="1">
      <alignment horizontal="center" vertical="center" wrapText="1"/>
    </xf>
    <xf numFmtId="0" fontId="9" fillId="0" borderId="32" xfId="0" applyNumberFormat="1" applyFont="1" applyFill="1" applyBorder="1" applyAlignment="1">
      <alignment horizontal="right" vertical="center" wrapText="1"/>
    </xf>
    <xf numFmtId="166" fontId="9" fillId="0" borderId="12" xfId="0" applyNumberFormat="1" applyFont="1" applyFill="1" applyBorder="1" applyAlignment="1">
      <alignment horizontal="right" vertical="center" indent="1"/>
    </xf>
    <xf numFmtId="4" fontId="9" fillId="0" borderId="38" xfId="0" applyNumberFormat="1" applyFont="1" applyFill="1" applyBorder="1" applyAlignment="1">
      <alignment horizontal="right" vertical="center" indent="1"/>
    </xf>
    <xf numFmtId="165" fontId="18" fillId="0" borderId="38" xfId="2" applyNumberFormat="1" applyFont="1" applyFill="1" applyBorder="1" applyAlignment="1">
      <alignment horizontal="center" vertical="center"/>
    </xf>
    <xf numFmtId="10" fontId="18" fillId="0" borderId="38" xfId="0" applyNumberFormat="1" applyFont="1" applyFill="1" applyBorder="1" applyAlignment="1">
      <alignment horizontal="center" vertical="center"/>
    </xf>
    <xf numFmtId="0" fontId="9" fillId="0" borderId="32" xfId="0" applyNumberFormat="1" applyFont="1" applyFill="1" applyBorder="1" applyAlignment="1">
      <alignment horizontal="center" vertical="center" wrapText="1"/>
    </xf>
    <xf numFmtId="166" fontId="9" fillId="0" borderId="36" xfId="0" applyNumberFormat="1" applyFont="1" applyFill="1" applyBorder="1" applyAlignment="1">
      <alignment horizontal="center" vertical="center"/>
    </xf>
    <xf numFmtId="4" fontId="9" fillId="0" borderId="37" xfId="0" applyNumberFormat="1" applyFont="1" applyFill="1" applyBorder="1" applyAlignment="1">
      <alignment horizontal="center" vertical="center"/>
    </xf>
    <xf numFmtId="9" fontId="18" fillId="0" borderId="12" xfId="3" applyFont="1" applyFill="1" applyBorder="1" applyAlignment="1">
      <alignment horizontal="center" vertical="center"/>
    </xf>
    <xf numFmtId="166" fontId="9" fillId="0" borderId="38" xfId="0" applyNumberFormat="1" applyFont="1" applyFill="1" applyBorder="1" applyAlignment="1">
      <alignment horizontal="right" vertical="center" indent="1"/>
    </xf>
    <xf numFmtId="164" fontId="18" fillId="0" borderId="13" xfId="2" applyFont="1" applyFill="1" applyBorder="1" applyAlignment="1">
      <alignment horizontal="center" vertical="center"/>
    </xf>
    <xf numFmtId="0" fontId="9" fillId="0" borderId="26" xfId="0" applyNumberFormat="1" applyFont="1" applyFill="1" applyBorder="1" applyAlignment="1">
      <alignment horizontal="center" vertical="center" wrapText="1"/>
    </xf>
    <xf numFmtId="10" fontId="18" fillId="0" borderId="22" xfId="3" applyNumberFormat="1" applyFont="1" applyFill="1" applyBorder="1" applyAlignment="1">
      <alignment horizontal="center" vertical="center"/>
    </xf>
    <xf numFmtId="9" fontId="5" fillId="0" borderId="23" xfId="3" applyFont="1" applyFill="1" applyBorder="1" applyAlignment="1">
      <alignment horizontal="center" vertical="center"/>
    </xf>
    <xf numFmtId="9" fontId="18" fillId="0" borderId="36" xfId="3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vertical="center" wrapText="1"/>
    </xf>
    <xf numFmtId="0" fontId="20" fillId="0" borderId="0" xfId="0" applyFont="1" applyFill="1" applyBorder="1" applyAlignment="1">
      <alignment horizontal="center" wrapText="1"/>
    </xf>
    <xf numFmtId="0" fontId="20" fillId="0" borderId="0" xfId="0" applyFont="1" applyFill="1" applyBorder="1" applyAlignment="1">
      <alignment horizontal="center"/>
    </xf>
    <xf numFmtId="0" fontId="22" fillId="2" borderId="17" xfId="0" applyFont="1" applyFill="1" applyBorder="1" applyAlignment="1">
      <alignment horizontal="center" vertical="center" wrapText="1"/>
    </xf>
    <xf numFmtId="0" fontId="22" fillId="2" borderId="28" xfId="0" applyFont="1" applyFill="1" applyBorder="1" applyAlignment="1">
      <alignment horizontal="center" vertical="center" wrapText="1"/>
    </xf>
    <xf numFmtId="0" fontId="22" fillId="2" borderId="30" xfId="0" applyFont="1" applyFill="1" applyBorder="1" applyAlignment="1">
      <alignment horizontal="center" vertical="center" wrapText="1"/>
    </xf>
    <xf numFmtId="0" fontId="22" fillId="2" borderId="19" xfId="0" applyFont="1" applyFill="1" applyBorder="1" applyAlignment="1">
      <alignment horizontal="center" vertical="center" wrapText="1"/>
    </xf>
    <xf numFmtId="0" fontId="22" fillId="2" borderId="18" xfId="0" applyFont="1" applyFill="1" applyBorder="1" applyAlignment="1">
      <alignment horizontal="center" vertical="center" wrapText="1"/>
    </xf>
    <xf numFmtId="0" fontId="22" fillId="2" borderId="15" xfId="0" applyFont="1" applyFill="1" applyBorder="1" applyAlignment="1">
      <alignment horizontal="center" vertical="center" wrapText="1"/>
    </xf>
    <xf numFmtId="0" fontId="19" fillId="0" borderId="27" xfId="0" applyNumberFormat="1" applyFont="1" applyFill="1" applyBorder="1" applyAlignment="1">
      <alignment horizontal="center" vertical="center" wrapText="1"/>
    </xf>
    <xf numFmtId="166" fontId="19" fillId="0" borderId="23" xfId="0" applyNumberFormat="1" applyFont="1" applyFill="1" applyBorder="1" applyAlignment="1">
      <alignment horizontal="center" vertical="center"/>
    </xf>
    <xf numFmtId="4" fontId="19" fillId="0" borderId="25" xfId="0" applyNumberFormat="1" applyFont="1" applyFill="1" applyBorder="1" applyAlignment="1">
      <alignment horizontal="center" vertical="center"/>
    </xf>
    <xf numFmtId="4" fontId="19" fillId="0" borderId="8" xfId="0" applyNumberFormat="1" applyFont="1" applyFill="1" applyBorder="1" applyAlignment="1">
      <alignment horizontal="right" vertical="center" indent="1"/>
    </xf>
    <xf numFmtId="166" fontId="19" fillId="0" borderId="8" xfId="0" applyNumberFormat="1" applyFont="1" applyFill="1" applyBorder="1" applyAlignment="1">
      <alignment horizontal="right" vertical="center" indent="1"/>
    </xf>
    <xf numFmtId="9" fontId="19" fillId="0" borderId="7" xfId="3" applyFont="1" applyFill="1" applyBorder="1" applyAlignment="1">
      <alignment horizontal="center" vertical="center"/>
    </xf>
    <xf numFmtId="166" fontId="22" fillId="0" borderId="36" xfId="0" applyNumberFormat="1" applyFont="1" applyFill="1" applyBorder="1" applyAlignment="1">
      <alignment horizontal="center" vertical="center"/>
    </xf>
    <xf numFmtId="0" fontId="0" fillId="4" borderId="0" xfId="0" applyFill="1" applyAlignment="1">
      <alignment horizontal="center"/>
    </xf>
    <xf numFmtId="0" fontId="0" fillId="0" borderId="0" xfId="0" applyAlignment="1">
      <alignment horizontal="center"/>
    </xf>
    <xf numFmtId="164" fontId="19" fillId="0" borderId="25" xfId="2" applyFont="1" applyFill="1" applyBorder="1" applyAlignment="1">
      <alignment horizontal="center" vertical="center"/>
    </xf>
    <xf numFmtId="0" fontId="0" fillId="0" borderId="0" xfId="0" applyBorder="1"/>
    <xf numFmtId="0" fontId="22" fillId="3" borderId="0" xfId="0" applyFont="1" applyFill="1" applyBorder="1" applyAlignment="1">
      <alignment horizontal="center" vertical="center" wrapText="1"/>
    </xf>
    <xf numFmtId="165" fontId="19" fillId="0" borderId="9" xfId="2" applyNumberFormat="1" applyFont="1" applyFill="1" applyBorder="1" applyAlignment="1">
      <alignment horizontal="center" vertical="center"/>
    </xf>
    <xf numFmtId="0" fontId="19" fillId="0" borderId="9" xfId="0" applyFont="1" applyFill="1" applyBorder="1" applyAlignment="1">
      <alignment horizontal="center" vertical="center"/>
    </xf>
    <xf numFmtId="10" fontId="25" fillId="0" borderId="5" xfId="0" applyNumberFormat="1" applyFont="1" applyFill="1" applyBorder="1" applyAlignment="1">
      <alignment horizontal="center" vertical="center"/>
    </xf>
    <xf numFmtId="0" fontId="3" fillId="4" borderId="17" xfId="0" applyFont="1" applyFill="1" applyBorder="1"/>
    <xf numFmtId="0" fontId="3" fillId="4" borderId="33" xfId="0" applyFont="1" applyFill="1" applyBorder="1"/>
    <xf numFmtId="0" fontId="3" fillId="4" borderId="45" xfId="0" applyFont="1" applyFill="1" applyBorder="1"/>
    <xf numFmtId="164" fontId="22" fillId="0" borderId="13" xfId="2" applyFont="1" applyFill="1" applyBorder="1" applyAlignment="1">
      <alignment horizontal="center" vertical="center"/>
    </xf>
    <xf numFmtId="164" fontId="19" fillId="0" borderId="27" xfId="2" applyFont="1" applyFill="1" applyBorder="1" applyAlignment="1">
      <alignment horizontal="center" vertical="center"/>
    </xf>
    <xf numFmtId="0" fontId="22" fillId="5" borderId="26" xfId="0" applyNumberFormat="1" applyFont="1" applyFill="1" applyBorder="1" applyAlignment="1">
      <alignment horizontal="center" vertical="center" wrapText="1"/>
    </xf>
    <xf numFmtId="166" fontId="19" fillId="5" borderId="22" xfId="0" applyNumberFormat="1" applyFont="1" applyFill="1" applyBorder="1" applyAlignment="1">
      <alignment horizontal="center" vertical="center"/>
    </xf>
    <xf numFmtId="4" fontId="19" fillId="5" borderId="24" xfId="0" applyNumberFormat="1" applyFont="1" applyFill="1" applyBorder="1" applyAlignment="1">
      <alignment horizontal="center" vertical="center"/>
    </xf>
    <xf numFmtId="10" fontId="22" fillId="5" borderId="4" xfId="3" applyNumberFormat="1" applyFont="1" applyFill="1" applyBorder="1" applyAlignment="1">
      <alignment horizontal="center" vertical="center"/>
    </xf>
    <xf numFmtId="166" fontId="22" fillId="5" borderId="5" xfId="0" applyNumberFormat="1" applyFont="1" applyFill="1" applyBorder="1" applyAlignment="1">
      <alignment horizontal="right" vertical="center" indent="1"/>
    </xf>
    <xf numFmtId="4" fontId="22" fillId="5" borderId="5" xfId="0" applyNumberFormat="1" applyFont="1" applyFill="1" applyBorder="1" applyAlignment="1">
      <alignment horizontal="right" vertical="center" indent="1"/>
    </xf>
    <xf numFmtId="165" fontId="22" fillId="5" borderId="6" xfId="2" applyNumberFormat="1" applyFont="1" applyFill="1" applyBorder="1" applyAlignment="1">
      <alignment horizontal="center" vertical="center"/>
    </xf>
    <xf numFmtId="164" fontId="22" fillId="5" borderId="24" xfId="2" applyFont="1" applyFill="1" applyBorder="1" applyAlignment="1">
      <alignment horizontal="center" vertical="center"/>
    </xf>
    <xf numFmtId="164" fontId="22" fillId="5" borderId="26" xfId="2" applyFont="1" applyFill="1" applyBorder="1" applyAlignment="1">
      <alignment horizontal="center" vertical="center"/>
    </xf>
    <xf numFmtId="0" fontId="22" fillId="5" borderId="34" xfId="0" applyNumberFormat="1" applyFont="1" applyFill="1" applyBorder="1" applyAlignment="1">
      <alignment horizontal="center" vertical="center" wrapText="1"/>
    </xf>
    <xf numFmtId="166" fontId="22" fillId="5" borderId="36" xfId="0" applyNumberFormat="1" applyFont="1" applyFill="1" applyBorder="1" applyAlignment="1">
      <alignment horizontal="center" vertical="center"/>
    </xf>
    <xf numFmtId="4" fontId="22" fillId="5" borderId="35" xfId="0" applyNumberFormat="1" applyFont="1" applyFill="1" applyBorder="1" applyAlignment="1">
      <alignment horizontal="center" vertical="center"/>
    </xf>
    <xf numFmtId="9" fontId="22" fillId="5" borderId="47" xfId="3" applyFont="1" applyFill="1" applyBorder="1" applyAlignment="1">
      <alignment horizontal="center" vertical="center"/>
    </xf>
    <xf numFmtId="166" fontId="22" fillId="5" borderId="44" xfId="0" applyNumberFormat="1" applyFont="1" applyFill="1" applyBorder="1" applyAlignment="1">
      <alignment horizontal="right" vertical="center" indent="1"/>
    </xf>
    <xf numFmtId="4" fontId="22" fillId="5" borderId="48" xfId="0" applyNumberFormat="1" applyFont="1" applyFill="1" applyBorder="1" applyAlignment="1">
      <alignment horizontal="right" vertical="center" indent="1"/>
    </xf>
    <xf numFmtId="4" fontId="22" fillId="5" borderId="42" xfId="0" applyNumberFormat="1" applyFont="1" applyFill="1" applyBorder="1" applyAlignment="1">
      <alignment horizontal="right" vertical="center" indent="1"/>
    </xf>
    <xf numFmtId="165" fontId="22" fillId="5" borderId="43" xfId="2" applyNumberFormat="1" applyFont="1" applyFill="1" applyBorder="1" applyAlignment="1">
      <alignment horizontal="center" vertical="center"/>
    </xf>
    <xf numFmtId="164" fontId="22" fillId="5" borderId="46" xfId="2" applyFont="1" applyFill="1" applyBorder="1" applyAlignment="1">
      <alignment horizontal="center" vertical="center"/>
    </xf>
    <xf numFmtId="0" fontId="17" fillId="4" borderId="0" xfId="0" applyFont="1" applyFill="1" applyAlignment="1">
      <alignment horizontal="center"/>
    </xf>
    <xf numFmtId="0" fontId="22" fillId="3" borderId="2" xfId="0" applyNumberFormat="1" applyFont="1" applyFill="1" applyBorder="1" applyAlignment="1">
      <alignment horizontal="right" vertical="center" wrapText="1"/>
    </xf>
    <xf numFmtId="0" fontId="22" fillId="3" borderId="11" xfId="0" applyNumberFormat="1" applyFont="1" applyFill="1" applyBorder="1" applyAlignment="1">
      <alignment horizontal="right" vertical="center" wrapText="1"/>
    </xf>
    <xf numFmtId="0" fontId="22" fillId="3" borderId="39" xfId="0" applyFont="1" applyFill="1" applyBorder="1" applyAlignment="1">
      <alignment horizontal="center" vertical="center" wrapText="1"/>
    </xf>
    <xf numFmtId="0" fontId="22" fillId="3" borderId="40" xfId="0" applyFont="1" applyFill="1" applyBorder="1" applyAlignment="1">
      <alignment horizontal="center" vertical="center" wrapText="1"/>
    </xf>
    <xf numFmtId="0" fontId="22" fillId="3" borderId="17" xfId="0" applyFont="1" applyFill="1" applyBorder="1" applyAlignment="1">
      <alignment horizontal="center" vertical="center" wrapText="1"/>
    </xf>
    <xf numFmtId="0" fontId="22" fillId="3" borderId="29" xfId="0" applyFont="1" applyFill="1" applyBorder="1" applyAlignment="1">
      <alignment horizontal="center" vertical="center" wrapText="1"/>
    </xf>
    <xf numFmtId="9" fontId="21" fillId="0" borderId="2" xfId="3" applyFont="1" applyFill="1" applyBorder="1" applyAlignment="1">
      <alignment horizontal="center" vertical="center"/>
    </xf>
    <xf numFmtId="9" fontId="21" fillId="0" borderId="10" xfId="3" applyFont="1" applyFill="1" applyBorder="1" applyAlignment="1">
      <alignment horizontal="center" vertical="center"/>
    </xf>
    <xf numFmtId="9" fontId="21" fillId="0" borderId="11" xfId="3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top" wrapText="1"/>
    </xf>
    <xf numFmtId="165" fontId="16" fillId="0" borderId="2" xfId="2" applyNumberFormat="1" applyFont="1" applyFill="1" applyBorder="1" applyAlignment="1">
      <alignment horizontal="left" vertical="center"/>
    </xf>
    <xf numFmtId="165" fontId="16" fillId="0" borderId="10" xfId="2" applyNumberFormat="1" applyFont="1" applyFill="1" applyBorder="1" applyAlignment="1">
      <alignment horizontal="left" vertical="center"/>
    </xf>
    <xf numFmtId="165" fontId="16" fillId="0" borderId="11" xfId="2" applyNumberFormat="1" applyFont="1" applyFill="1" applyBorder="1" applyAlignment="1">
      <alignment horizontal="left" vertical="center"/>
    </xf>
    <xf numFmtId="9" fontId="16" fillId="0" borderId="2" xfId="3" applyFont="1" applyFill="1" applyBorder="1" applyAlignment="1">
      <alignment horizontal="left" vertical="center"/>
    </xf>
    <xf numFmtId="9" fontId="16" fillId="0" borderId="10" xfId="3" applyFont="1" applyFill="1" applyBorder="1" applyAlignment="1">
      <alignment horizontal="left" vertical="center"/>
    </xf>
    <xf numFmtId="9" fontId="16" fillId="0" borderId="11" xfId="3" applyFont="1" applyFill="1" applyBorder="1" applyAlignment="1">
      <alignment horizontal="left" vertical="center"/>
    </xf>
    <xf numFmtId="0" fontId="9" fillId="3" borderId="39" xfId="0" applyFont="1" applyFill="1" applyBorder="1" applyAlignment="1">
      <alignment horizontal="center" vertical="center" wrapText="1"/>
    </xf>
    <xf numFmtId="0" fontId="9" fillId="3" borderId="40" xfId="0" applyFont="1" applyFill="1" applyBorder="1" applyAlignment="1">
      <alignment horizontal="center" vertical="center" wrapText="1"/>
    </xf>
    <xf numFmtId="0" fontId="9" fillId="3" borderId="17" xfId="0" applyFont="1" applyFill="1" applyBorder="1" applyAlignment="1">
      <alignment horizontal="center" vertical="center" wrapText="1"/>
    </xf>
    <xf numFmtId="0" fontId="9" fillId="3" borderId="29" xfId="0" applyFont="1" applyFill="1" applyBorder="1" applyAlignment="1">
      <alignment horizontal="center" vertical="center" wrapText="1"/>
    </xf>
    <xf numFmtId="164" fontId="18" fillId="0" borderId="6" xfId="2" applyFont="1" applyFill="1" applyBorder="1" applyAlignment="1">
      <alignment horizontal="center" vertical="center"/>
    </xf>
    <xf numFmtId="164" fontId="18" fillId="0" borderId="16" xfId="2" applyFont="1" applyFill="1" applyBorder="1" applyAlignment="1">
      <alignment horizontal="center" vertical="center"/>
    </xf>
    <xf numFmtId="164" fontId="5" fillId="0" borderId="13" xfId="2" applyFont="1" applyFill="1" applyBorder="1" applyAlignment="1">
      <alignment horizontal="center" vertical="center"/>
    </xf>
  </cellXfs>
  <cellStyles count="4">
    <cellStyle name="Millares" xfId="2" builtinId="3"/>
    <cellStyle name="Millares 2" xfId="1" xr:uid="{00000000-0005-0000-0000-000001000000}"/>
    <cellStyle name="Normal" xfId="0" builtinId="0"/>
    <cellStyle name="Porcentaje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1089660</xdr:colOff>
      <xdr:row>0</xdr:row>
      <xdr:rowOff>556260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0" y="0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612229</xdr:colOff>
      <xdr:row>53</xdr:row>
      <xdr:rowOff>22411</xdr:rowOff>
    </xdr:from>
    <xdr:to>
      <xdr:col>410</xdr:col>
      <xdr:colOff>523874</xdr:colOff>
      <xdr:row>1949</xdr:row>
      <xdr:rowOff>154079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A3C6340-1191-44DA-9424-6BC250A41F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62935" y="13043646"/>
          <a:ext cx="306511310" cy="2975806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249555</xdr:colOff>
      <xdr:row>1</xdr:row>
      <xdr:rowOff>28575</xdr:rowOff>
    </xdr:from>
    <xdr:to>
      <xdr:col>0</xdr:col>
      <xdr:colOff>1339215</xdr:colOff>
      <xdr:row>1</xdr:row>
      <xdr:rowOff>584835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249555" y="28575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R22"/>
  <sheetViews>
    <sheetView topLeftCell="A4" zoomScaleNormal="100" workbookViewId="0"/>
  </sheetViews>
  <sheetFormatPr baseColWidth="10" defaultRowHeight="12.75" x14ac:dyDescent="0.2"/>
  <cols>
    <col min="1" max="1" width="32.85546875" customWidth="1"/>
    <col min="2" max="2" width="31" customWidth="1"/>
    <col min="3" max="3" width="19.28515625" customWidth="1"/>
    <col min="4" max="4" width="21.140625" customWidth="1"/>
    <col min="5" max="5" width="13.5703125" customWidth="1"/>
    <col min="6" max="6" width="22.85546875" customWidth="1"/>
    <col min="7" max="7" width="11.5703125" customWidth="1"/>
    <col min="8" max="8" width="16.28515625" customWidth="1"/>
    <col min="9" max="9" width="15.5703125" customWidth="1"/>
    <col min="10" max="96" width="11.42578125" style="101"/>
  </cols>
  <sheetData>
    <row r="1" spans="1:96" ht="48" customHeight="1" x14ac:dyDescent="0.2">
      <c r="A1" s="21"/>
      <c r="B1" s="21"/>
      <c r="C1" s="21"/>
      <c r="D1" s="21"/>
      <c r="E1" s="21"/>
    </row>
    <row r="2" spans="1:96" ht="18" x14ac:dyDescent="0.25">
      <c r="A2" s="129" t="str">
        <f>valoración!A3</f>
        <v>PROPUESTA DE ADJUDICACIÓN DEL EXPEDIENTE S-01595-2024</v>
      </c>
      <c r="B2" s="129"/>
      <c r="C2" s="129"/>
      <c r="D2" s="129"/>
      <c r="E2" s="129"/>
      <c r="F2" s="129"/>
      <c r="G2" s="129"/>
      <c r="H2" s="129"/>
      <c r="I2" s="129"/>
    </row>
    <row r="3" spans="1:96" ht="18" x14ac:dyDescent="0.25">
      <c r="A3" s="129" t="str">
        <f>valoración!A4</f>
        <v>"Servicio de Auxiliares"</v>
      </c>
      <c r="B3" s="129"/>
      <c r="C3" s="129"/>
      <c r="D3" s="129"/>
      <c r="E3" s="129"/>
      <c r="F3" s="129"/>
      <c r="G3" s="129"/>
      <c r="H3" s="129"/>
      <c r="I3" s="129"/>
    </row>
    <row r="4" spans="1:96" ht="18" x14ac:dyDescent="0.25">
      <c r="A4" s="129" t="str">
        <f>valoración!A5</f>
        <v>RESUMEN PUNTUACIÓN TÉCNICA Y ECONÓMICA</v>
      </c>
      <c r="B4" s="129"/>
      <c r="C4" s="129"/>
      <c r="D4" s="129"/>
      <c r="E4" s="129"/>
      <c r="F4" s="129"/>
      <c r="G4" s="129"/>
      <c r="H4" s="129"/>
      <c r="I4" s="129"/>
    </row>
    <row r="5" spans="1:96" x14ac:dyDescent="0.2">
      <c r="A5" s="98"/>
      <c r="B5" s="98"/>
      <c r="C5" s="98"/>
      <c r="D5" s="98"/>
      <c r="E5" s="98"/>
      <c r="F5" s="99"/>
      <c r="G5" s="99"/>
      <c r="H5" s="99"/>
      <c r="I5" s="99"/>
    </row>
    <row r="6" spans="1:96" x14ac:dyDescent="0.2">
      <c r="A6" s="21"/>
      <c r="B6" s="21"/>
      <c r="C6" s="21"/>
      <c r="D6" s="21"/>
      <c r="E6" s="21"/>
    </row>
    <row r="7" spans="1:96" s="3" customFormat="1" ht="24.6" customHeight="1" thickBot="1" x14ac:dyDescent="0.2">
      <c r="A7" s="49"/>
      <c r="B7" s="49"/>
      <c r="C7" s="49"/>
      <c r="D7" s="49"/>
    </row>
    <row r="8" spans="1:96" s="3" customFormat="1" ht="24.75" customHeight="1" thickBot="1" x14ac:dyDescent="0.25">
      <c r="A8" s="82"/>
      <c r="B8" s="83"/>
      <c r="C8" s="84"/>
      <c r="D8" s="84"/>
      <c r="E8" s="136" t="s">
        <v>21</v>
      </c>
      <c r="F8" s="137"/>
      <c r="G8" s="137"/>
      <c r="H8" s="137"/>
      <c r="I8" s="137"/>
      <c r="J8" s="137"/>
      <c r="K8" s="138"/>
    </row>
    <row r="9" spans="1:96" s="8" customFormat="1" ht="39" thickBot="1" x14ac:dyDescent="0.25">
      <c r="A9" s="85" t="s">
        <v>4</v>
      </c>
      <c r="B9" s="86" t="s">
        <v>5</v>
      </c>
      <c r="C9" s="87" t="s">
        <v>29</v>
      </c>
      <c r="D9" s="88" t="s">
        <v>0</v>
      </c>
      <c r="E9" s="89" t="s">
        <v>13</v>
      </c>
      <c r="F9" s="89" t="s">
        <v>28</v>
      </c>
      <c r="G9" s="90" t="s">
        <v>1</v>
      </c>
      <c r="H9" s="90" t="s">
        <v>14</v>
      </c>
      <c r="I9" s="88" t="s">
        <v>7</v>
      </c>
      <c r="J9" s="88" t="s">
        <v>9</v>
      </c>
      <c r="K9" s="88" t="s">
        <v>31</v>
      </c>
    </row>
    <row r="10" spans="1:96" s="56" customFormat="1" ht="35.1" customHeight="1" x14ac:dyDescent="0.15">
      <c r="A10" s="132" t="s">
        <v>22</v>
      </c>
      <c r="B10" s="111" t="s">
        <v>19</v>
      </c>
      <c r="C10" s="112">
        <v>1180928</v>
      </c>
      <c r="D10" s="113">
        <v>40</v>
      </c>
      <c r="E10" s="114">
        <v>2.5000000000000001E-3</v>
      </c>
      <c r="F10" s="115">
        <v>856172.28480000002</v>
      </c>
      <c r="G10" s="116">
        <v>55</v>
      </c>
      <c r="H10" s="116">
        <v>95</v>
      </c>
      <c r="I10" s="117">
        <v>1</v>
      </c>
      <c r="J10" s="118">
        <v>56.91548426896977</v>
      </c>
      <c r="K10" s="119">
        <f>100-(F10*100/$C10)</f>
        <v>27.500043626707125</v>
      </c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</row>
    <row r="11" spans="1:96" s="59" customFormat="1" ht="35.1" customHeight="1" thickBot="1" x14ac:dyDescent="0.2">
      <c r="A11" s="133"/>
      <c r="B11" s="91" t="s">
        <v>20</v>
      </c>
      <c r="C11" s="92">
        <v>1180928</v>
      </c>
      <c r="D11" s="93">
        <v>33</v>
      </c>
      <c r="E11" s="96"/>
      <c r="F11" s="95">
        <v>1100984</v>
      </c>
      <c r="G11" s="94">
        <v>39.270000000000003</v>
      </c>
      <c r="H11" s="94">
        <v>72.27000000000001</v>
      </c>
      <c r="I11" s="103"/>
      <c r="J11" s="100"/>
      <c r="K11" s="110">
        <f t="shared" ref="K11:K16" si="0">100-(F11*100/$C11)</f>
        <v>6.7695913722089784</v>
      </c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</row>
    <row r="12" spans="1:96" s="3" customFormat="1" ht="35.1" customHeight="1" x14ac:dyDescent="0.15">
      <c r="A12" s="134" t="s">
        <v>23</v>
      </c>
      <c r="B12" s="111" t="s">
        <v>19</v>
      </c>
      <c r="C12" s="112">
        <v>275200</v>
      </c>
      <c r="D12" s="113">
        <v>40</v>
      </c>
      <c r="E12" s="114">
        <v>2.5000000000000001E-3</v>
      </c>
      <c r="F12" s="115">
        <v>191871.2</v>
      </c>
      <c r="G12" s="116">
        <v>55</v>
      </c>
      <c r="H12" s="116">
        <v>95</v>
      </c>
      <c r="I12" s="117">
        <v>1</v>
      </c>
      <c r="J12" s="118">
        <v>13.263417643429982</v>
      </c>
      <c r="K12" s="119">
        <f t="shared" si="0"/>
        <v>30.279360465116284</v>
      </c>
    </row>
    <row r="13" spans="1:96" s="3" customFormat="1" ht="35.1" customHeight="1" thickBot="1" x14ac:dyDescent="0.2">
      <c r="A13" s="135"/>
      <c r="B13" s="91" t="s">
        <v>20</v>
      </c>
      <c r="C13" s="92">
        <v>275200</v>
      </c>
      <c r="D13" s="93">
        <v>33</v>
      </c>
      <c r="E13" s="96"/>
      <c r="F13" s="95">
        <v>268244</v>
      </c>
      <c r="G13" s="94">
        <v>33.11</v>
      </c>
      <c r="H13" s="94">
        <v>66.11</v>
      </c>
      <c r="I13" s="104"/>
      <c r="J13" s="100"/>
      <c r="K13" s="110">
        <f t="shared" si="0"/>
        <v>2.5276162790697612</v>
      </c>
    </row>
    <row r="14" spans="1:96" s="3" customFormat="1" ht="35.1" customHeight="1" x14ac:dyDescent="0.15">
      <c r="A14" s="134" t="s">
        <v>24</v>
      </c>
      <c r="B14" s="111" t="s">
        <v>19</v>
      </c>
      <c r="C14" s="112">
        <v>214208</v>
      </c>
      <c r="D14" s="113">
        <v>40</v>
      </c>
      <c r="E14" s="114">
        <v>2.5000000000000001E-3</v>
      </c>
      <c r="F14" s="115">
        <v>175680.85710000002</v>
      </c>
      <c r="G14" s="116">
        <v>55</v>
      </c>
      <c r="H14" s="116">
        <v>95</v>
      </c>
      <c r="I14" s="117">
        <v>1</v>
      </c>
      <c r="J14" s="118">
        <v>10.323874151758174</v>
      </c>
      <c r="K14" s="119">
        <f t="shared" si="0"/>
        <v>17.985856223857184</v>
      </c>
    </row>
    <row r="15" spans="1:96" s="3" customFormat="1" ht="35.1" customHeight="1" thickBot="1" x14ac:dyDescent="0.2">
      <c r="A15" s="135"/>
      <c r="B15" s="91" t="s">
        <v>25</v>
      </c>
      <c r="C15" s="92">
        <v>214208</v>
      </c>
      <c r="D15" s="93">
        <v>39</v>
      </c>
      <c r="E15" s="96"/>
      <c r="F15" s="95">
        <v>186829.54</v>
      </c>
      <c r="G15" s="94">
        <v>51.51</v>
      </c>
      <c r="H15" s="94">
        <v>90.509999999999991</v>
      </c>
      <c r="I15" s="103"/>
      <c r="J15" s="100"/>
      <c r="K15" s="110">
        <f t="shared" si="0"/>
        <v>12.78125</v>
      </c>
    </row>
    <row r="16" spans="1:96" s="25" customFormat="1" ht="35.1" customHeight="1" thickBot="1" x14ac:dyDescent="0.25">
      <c r="A16" s="102" t="s">
        <v>26</v>
      </c>
      <c r="B16" s="120" t="s">
        <v>19</v>
      </c>
      <c r="C16" s="121">
        <v>300800</v>
      </c>
      <c r="D16" s="122">
        <v>40</v>
      </c>
      <c r="E16" s="123"/>
      <c r="F16" s="124">
        <v>292904</v>
      </c>
      <c r="G16" s="125">
        <v>55</v>
      </c>
      <c r="H16" s="126">
        <v>95</v>
      </c>
      <c r="I16" s="127">
        <v>1</v>
      </c>
      <c r="J16" s="118">
        <v>14.497223935842074</v>
      </c>
      <c r="K16" s="128">
        <f t="shared" si="0"/>
        <v>2.625</v>
      </c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  <c r="BR16" s="10"/>
      <c r="BS16" s="10"/>
      <c r="BT16" s="10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/>
      <c r="CN16" s="10"/>
      <c r="CO16" s="10"/>
      <c r="CP16" s="10"/>
      <c r="CQ16" s="10"/>
      <c r="CR16" s="10"/>
    </row>
    <row r="17" spans="1:10" s="10" customFormat="1" ht="35.1" customHeight="1" thickBot="1" x14ac:dyDescent="0.25">
      <c r="A17" s="130" t="s">
        <v>10</v>
      </c>
      <c r="B17" s="131"/>
      <c r="C17" s="97">
        <f>C10+C12+C14+C16</f>
        <v>1971136</v>
      </c>
      <c r="D17" s="106"/>
      <c r="E17" s="108"/>
      <c r="F17" s="97">
        <v>1516628.3418999999</v>
      </c>
      <c r="G17" s="106"/>
      <c r="H17" s="107"/>
      <c r="I17" s="108"/>
      <c r="J17" s="109">
        <v>95</v>
      </c>
    </row>
    <row r="18" spans="1:10" s="10" customFormat="1" ht="15" customHeight="1" x14ac:dyDescent="0.2">
      <c r="A18" s="1" t="s">
        <v>2</v>
      </c>
    </row>
    <row r="19" spans="1:10" s="10" customFormat="1" ht="15" customHeight="1" x14ac:dyDescent="0.2">
      <c r="A19" s="1" t="s">
        <v>30</v>
      </c>
    </row>
    <row r="20" spans="1:10" s="10" customFormat="1" ht="56.25" customHeight="1" x14ac:dyDescent="0.2">
      <c r="A20" s="9"/>
    </row>
    <row r="21" spans="1:10" ht="14.25" x14ac:dyDescent="0.2">
      <c r="A21" s="23"/>
      <c r="B21" s="21"/>
      <c r="C21" s="21"/>
      <c r="D21" s="21"/>
      <c r="E21" s="21"/>
    </row>
    <row r="22" spans="1:10" x14ac:dyDescent="0.2">
      <c r="A22" s="21"/>
      <c r="B22" s="21"/>
      <c r="C22" s="21"/>
      <c r="D22" s="21"/>
      <c r="E22" s="21"/>
    </row>
  </sheetData>
  <mergeCells count="8">
    <mergeCell ref="A3:I3"/>
    <mergeCell ref="A4:I4"/>
    <mergeCell ref="A2:I2"/>
    <mergeCell ref="A17:B17"/>
    <mergeCell ref="A10:A11"/>
    <mergeCell ref="A12:A13"/>
    <mergeCell ref="A14:A15"/>
    <mergeCell ref="E8:K8"/>
  </mergeCells>
  <printOptions horizontalCentered="1"/>
  <pageMargins left="0.31496062992125984" right="0.19685039370078741" top="0.15748031496062992" bottom="0.15748031496062992" header="0.31496062992125984" footer="0.31496062992125984"/>
  <pageSetup paperSize="9"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X22"/>
  <sheetViews>
    <sheetView showGridLines="0" showZeros="0" tabSelected="1" topLeftCell="C1" zoomScale="70" zoomScaleNormal="70" workbookViewId="0">
      <selection activeCell="J16" sqref="J16:X16"/>
    </sheetView>
  </sheetViews>
  <sheetFormatPr baseColWidth="10" defaultColWidth="11.42578125" defaultRowHeight="15" x14ac:dyDescent="0.2"/>
  <cols>
    <col min="1" max="1" width="30.42578125" style="9" customWidth="1"/>
    <col min="2" max="2" width="30.28515625" style="10" customWidth="1"/>
    <col min="3" max="3" width="25.140625" style="10" customWidth="1"/>
    <col min="4" max="4" width="17" style="10" customWidth="1"/>
    <col min="5" max="5" width="20.28515625" style="10" bestFit="1" customWidth="1"/>
    <col min="6" max="9" width="16.7109375" style="10" customWidth="1"/>
    <col min="10" max="10" width="15.85546875" style="10" customWidth="1"/>
    <col min="11" max="11" width="16.7109375" style="10" customWidth="1"/>
    <col min="12" max="12" width="19.5703125" style="10" customWidth="1"/>
    <col min="13" max="17" width="16.7109375" style="10" customWidth="1"/>
    <col min="18" max="18" width="14.42578125" style="10" customWidth="1"/>
    <col min="19" max="19" width="21.42578125" style="10" customWidth="1"/>
    <col min="20" max="16384" width="11.42578125" style="10"/>
  </cols>
  <sheetData>
    <row r="2" spans="1:24" s="3" customFormat="1" ht="48" customHeight="1" x14ac:dyDescent="0.15">
      <c r="A2" s="2"/>
      <c r="D2" s="4"/>
      <c r="E2" s="4"/>
      <c r="F2" s="4"/>
      <c r="G2" s="4"/>
      <c r="H2" s="5"/>
      <c r="M2" s="11"/>
      <c r="R2" s="12">
        <v>55</v>
      </c>
    </row>
    <row r="3" spans="1:24" s="3" customFormat="1" ht="22.5" customHeight="1" x14ac:dyDescent="0.15">
      <c r="A3" s="139" t="s">
        <v>16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</row>
    <row r="4" spans="1:24" s="3" customFormat="1" ht="22.5" customHeight="1" x14ac:dyDescent="0.15">
      <c r="A4" s="139" t="s">
        <v>17</v>
      </c>
      <c r="B4" s="139"/>
      <c r="C4" s="139"/>
      <c r="D4" s="139"/>
      <c r="E4" s="139"/>
      <c r="F4" s="139"/>
      <c r="G4" s="139"/>
      <c r="H4" s="139"/>
      <c r="I4" s="139"/>
      <c r="J4" s="139"/>
      <c r="K4" s="139"/>
      <c r="L4" s="139"/>
      <c r="M4" s="139"/>
      <c r="N4" s="139"/>
      <c r="O4" s="139"/>
      <c r="P4" s="139"/>
      <c r="Q4" s="139"/>
    </row>
    <row r="5" spans="1:24" s="3" customFormat="1" ht="24.6" customHeight="1" x14ac:dyDescent="0.15">
      <c r="A5" s="139" t="s">
        <v>3</v>
      </c>
      <c r="B5" s="139"/>
      <c r="C5" s="139"/>
      <c r="D5" s="139"/>
      <c r="E5" s="139"/>
      <c r="F5" s="139"/>
      <c r="G5" s="139"/>
      <c r="H5" s="139"/>
      <c r="I5" s="139"/>
      <c r="J5" s="139"/>
      <c r="K5" s="139"/>
      <c r="L5" s="139"/>
      <c r="M5" s="139"/>
      <c r="N5" s="139"/>
      <c r="O5" s="139"/>
      <c r="P5" s="139"/>
      <c r="Q5" s="139"/>
    </row>
    <row r="6" spans="1:24" s="3" customFormat="1" ht="24.6" customHeight="1" thickBot="1" x14ac:dyDescent="0.2">
      <c r="A6" s="15"/>
      <c r="B6" s="15"/>
      <c r="C6" s="15"/>
      <c r="D6" s="15"/>
      <c r="E6" s="15"/>
      <c r="F6" s="15"/>
      <c r="G6" s="15"/>
      <c r="H6" s="4"/>
    </row>
    <row r="7" spans="1:24" s="3" customFormat="1" ht="24.75" customHeight="1" thickBot="1" x14ac:dyDescent="0.3">
      <c r="A7" s="2"/>
      <c r="B7" s="6"/>
      <c r="C7" s="7"/>
      <c r="D7" s="7"/>
      <c r="E7" s="141" t="s">
        <v>12</v>
      </c>
      <c r="F7" s="142"/>
      <c r="G7" s="142"/>
      <c r="H7" s="142"/>
      <c r="I7" s="142"/>
      <c r="J7" s="143"/>
      <c r="K7" s="144" t="s">
        <v>21</v>
      </c>
      <c r="L7" s="145"/>
      <c r="M7" s="145"/>
      <c r="N7" s="145"/>
      <c r="O7" s="145"/>
      <c r="P7" s="145"/>
      <c r="Q7" s="146"/>
      <c r="R7" s="144" t="s">
        <v>27</v>
      </c>
      <c r="S7" s="145"/>
      <c r="T7" s="145"/>
      <c r="U7" s="145"/>
      <c r="V7" s="145"/>
      <c r="W7" s="145"/>
      <c r="X7" s="146"/>
    </row>
    <row r="8" spans="1:24" s="8" customFormat="1" ht="60.75" thickBot="1" x14ac:dyDescent="0.25">
      <c r="A8" s="50" t="s">
        <v>4</v>
      </c>
      <c r="B8" s="66" t="s">
        <v>5</v>
      </c>
      <c r="C8" s="51" t="s">
        <v>18</v>
      </c>
      <c r="D8" s="28" t="s">
        <v>0</v>
      </c>
      <c r="E8" s="26" t="s">
        <v>15</v>
      </c>
      <c r="F8" s="27" t="s">
        <v>1</v>
      </c>
      <c r="G8" s="27" t="s">
        <v>6</v>
      </c>
      <c r="H8" s="27" t="s">
        <v>7</v>
      </c>
      <c r="I8" s="27" t="s">
        <v>8</v>
      </c>
      <c r="J8" s="28" t="s">
        <v>9</v>
      </c>
      <c r="K8" s="26" t="s">
        <v>13</v>
      </c>
      <c r="L8" s="26" t="s">
        <v>15</v>
      </c>
      <c r="M8" s="27" t="s">
        <v>1</v>
      </c>
      <c r="N8" s="27" t="s">
        <v>14</v>
      </c>
      <c r="O8" s="27" t="s">
        <v>7</v>
      </c>
      <c r="P8" s="27" t="s">
        <v>8</v>
      </c>
      <c r="Q8" s="28" t="s">
        <v>9</v>
      </c>
      <c r="R8" s="26" t="s">
        <v>13</v>
      </c>
      <c r="S8" s="26" t="s">
        <v>15</v>
      </c>
      <c r="T8" s="27" t="s">
        <v>1</v>
      </c>
      <c r="U8" s="27" t="s">
        <v>14</v>
      </c>
      <c r="V8" s="27" t="s">
        <v>7</v>
      </c>
      <c r="W8" s="27" t="s">
        <v>8</v>
      </c>
      <c r="X8" s="28" t="s">
        <v>9</v>
      </c>
    </row>
    <row r="9" spans="1:24" s="56" customFormat="1" ht="48" customHeight="1" x14ac:dyDescent="0.15">
      <c r="A9" s="147" t="s">
        <v>22</v>
      </c>
      <c r="B9" s="78" t="s">
        <v>19</v>
      </c>
      <c r="C9" s="39">
        <v>1180928</v>
      </c>
      <c r="D9" s="37">
        <v>40</v>
      </c>
      <c r="E9" s="13">
        <v>858318.08</v>
      </c>
      <c r="F9" s="14">
        <f>$R$2*(2-E9/MIN(E$9:E$9))</f>
        <v>55</v>
      </c>
      <c r="G9" s="14">
        <f>D9+F9</f>
        <v>95</v>
      </c>
      <c r="H9" s="16">
        <v>1</v>
      </c>
      <c r="I9" s="17">
        <f>+$C9/$C$16*H9</f>
        <v>0.59911036072599755</v>
      </c>
      <c r="J9" s="18">
        <f>G9*I9</f>
        <v>56.91548426896977</v>
      </c>
      <c r="K9" s="79">
        <v>2.5000000000000001E-3</v>
      </c>
      <c r="L9" s="52">
        <f>E9*(1-K9)</f>
        <v>856172.28480000002</v>
      </c>
      <c r="M9" s="47">
        <f>$R$2*(2-L9/MIN($L$9:$L$9))</f>
        <v>55</v>
      </c>
      <c r="N9" s="47">
        <f>$D9+M9</f>
        <v>95</v>
      </c>
      <c r="O9" s="48">
        <v>1</v>
      </c>
      <c r="P9" s="36">
        <f>C9/$C$16*O9</f>
        <v>0.59911036072599755</v>
      </c>
      <c r="Q9" s="53">
        <f>+P9*N9</f>
        <v>56.91548426896977</v>
      </c>
      <c r="R9" s="54"/>
      <c r="S9" s="31">
        <f>L9*(1-R9)</f>
        <v>856172.28480000002</v>
      </c>
      <c r="T9" s="14">
        <f>$R$2*(2-S9/MIN($L$9:$L$9))</f>
        <v>55</v>
      </c>
      <c r="U9" s="14">
        <f>$D9+T9</f>
        <v>95</v>
      </c>
      <c r="V9" s="16"/>
      <c r="W9" s="105">
        <f>C9/$C$16*V9</f>
        <v>0</v>
      </c>
      <c r="X9" s="55">
        <f>+W9*U9</f>
        <v>0</v>
      </c>
    </row>
    <row r="10" spans="1:24" s="59" customFormat="1" ht="35.1" customHeight="1" thickBot="1" x14ac:dyDescent="0.2">
      <c r="A10" s="148"/>
      <c r="B10" s="41" t="s">
        <v>20</v>
      </c>
      <c r="C10" s="40">
        <v>1180928</v>
      </c>
      <c r="D10" s="38">
        <v>33</v>
      </c>
      <c r="E10" s="35">
        <v>1100984</v>
      </c>
      <c r="F10" s="33">
        <f>$R$2*(2-E10/MIN(E$9:E$9))</f>
        <v>39.45025694903223</v>
      </c>
      <c r="G10" s="33">
        <f>D10+F10</f>
        <v>72.450256949032223</v>
      </c>
      <c r="H10" s="34"/>
      <c r="I10" s="19">
        <f>+$C10/$C$16*H10</f>
        <v>0</v>
      </c>
      <c r="J10" s="20">
        <f>G10*I10</f>
        <v>0</v>
      </c>
      <c r="K10" s="80"/>
      <c r="L10" s="32">
        <f>E10*(1-K10)</f>
        <v>1100984</v>
      </c>
      <c r="M10" s="33">
        <f>$R$2*(2-L10/MIN($L$9:$L$9))</f>
        <v>39.273440550408253</v>
      </c>
      <c r="N10" s="33">
        <f>$D10+M10</f>
        <v>72.273440550408253</v>
      </c>
      <c r="O10" s="34"/>
      <c r="P10" s="19">
        <f>C10/$C$16*O10</f>
        <v>0</v>
      </c>
      <c r="Q10" s="57">
        <f>+P10*N10</f>
        <v>0</v>
      </c>
      <c r="R10" s="58">
        <v>0.02</v>
      </c>
      <c r="S10" s="32">
        <f>L10*(1-R10)</f>
        <v>1078964.32</v>
      </c>
      <c r="T10" s="33">
        <f>$R$2*(2-S10/MIN($L$9:$L$9))</f>
        <v>40.687971739400083</v>
      </c>
      <c r="U10" s="33">
        <f>$D10+T10</f>
        <v>73.687971739400083</v>
      </c>
      <c r="V10" s="34">
        <v>1</v>
      </c>
      <c r="W10" s="19">
        <f>C10/$C$16*V10</f>
        <v>0.59911036072599755</v>
      </c>
      <c r="X10" s="57">
        <f>+W10*U10</f>
        <v>44.147227329959094</v>
      </c>
    </row>
    <row r="11" spans="1:24" s="3" customFormat="1" ht="35.1" customHeight="1" x14ac:dyDescent="0.15">
      <c r="A11" s="149" t="s">
        <v>23</v>
      </c>
      <c r="B11" s="78" t="s">
        <v>19</v>
      </c>
      <c r="C11" s="39">
        <v>275200</v>
      </c>
      <c r="D11" s="37">
        <v>40</v>
      </c>
      <c r="E11" s="13">
        <v>191871.2</v>
      </c>
      <c r="F11" s="14">
        <f>$R$2*(2-E11/MIN(E$11:E$12))</f>
        <v>55</v>
      </c>
      <c r="G11" s="14">
        <f t="shared" ref="G11:G12" si="0">D11+F11</f>
        <v>95</v>
      </c>
      <c r="H11" s="16">
        <v>1</v>
      </c>
      <c r="I11" s="17">
        <f>+$C11/$C$16*H11</f>
        <v>0.13961492256242086</v>
      </c>
      <c r="J11" s="18">
        <f>G11*I11</f>
        <v>13.263417643429982</v>
      </c>
      <c r="K11" s="79">
        <v>2.5000000000000001E-3</v>
      </c>
      <c r="L11" s="52">
        <f t="shared" ref="L11" si="1">E11</f>
        <v>191871.2</v>
      </c>
      <c r="M11" s="47">
        <f>$R$2*(2-L11/MIN($L$11:$L$12))</f>
        <v>55</v>
      </c>
      <c r="N11" s="47">
        <f t="shared" ref="N11:N14" si="2">$D11+M11</f>
        <v>95</v>
      </c>
      <c r="O11" s="48">
        <v>1</v>
      </c>
      <c r="P11" s="36">
        <f>+$C11/$C$16*O11</f>
        <v>0.13961492256242086</v>
      </c>
      <c r="Q11" s="151">
        <f>+P11*N11</f>
        <v>13.263417643429982</v>
      </c>
      <c r="R11" s="42"/>
      <c r="S11" s="31">
        <f t="shared" ref="S11" si="3">L11</f>
        <v>191871.2</v>
      </c>
      <c r="T11" s="14">
        <f>$R$2*(2-S11/MIN($L$11:$L$12))</f>
        <v>55</v>
      </c>
      <c r="U11" s="14">
        <f t="shared" ref="U11:U14" si="4">$D11+T11</f>
        <v>95</v>
      </c>
      <c r="V11" s="16"/>
      <c r="W11" s="17">
        <f>+$C11/$C$16*V9</f>
        <v>0</v>
      </c>
      <c r="X11" s="18">
        <f>+W11*U11</f>
        <v>0</v>
      </c>
    </row>
    <row r="12" spans="1:24" s="3" customFormat="1" ht="35.1" customHeight="1" thickBot="1" x14ac:dyDescent="0.2">
      <c r="A12" s="150"/>
      <c r="B12" s="41" t="s">
        <v>20</v>
      </c>
      <c r="C12" s="40">
        <v>275200</v>
      </c>
      <c r="D12" s="38">
        <v>33</v>
      </c>
      <c r="E12" s="35">
        <v>268244</v>
      </c>
      <c r="F12" s="33">
        <f>$R$2*(2-E12/MIN(E$11:E$12))</f>
        <v>33.107688907975778</v>
      </c>
      <c r="G12" s="33">
        <f t="shared" si="0"/>
        <v>66.107688907975785</v>
      </c>
      <c r="H12" s="34"/>
      <c r="I12" s="19"/>
      <c r="J12" s="20"/>
      <c r="K12" s="80"/>
      <c r="L12" s="32">
        <f>E12*(1-K12)</f>
        <v>268244</v>
      </c>
      <c r="M12" s="33">
        <f>$R$2*(2-L12/MIN($L$11:$L$12))</f>
        <v>33.107688907975778</v>
      </c>
      <c r="N12" s="33">
        <f t="shared" si="2"/>
        <v>66.107688907975785</v>
      </c>
      <c r="O12" s="60"/>
      <c r="P12" s="22"/>
      <c r="Q12" s="20"/>
      <c r="R12" s="43">
        <v>0.02</v>
      </c>
      <c r="S12" s="32">
        <f>L12*(1-R12)</f>
        <v>262879.12</v>
      </c>
      <c r="T12" s="33">
        <f>$R$2*(2-S12/MIN($L$11:$L$12))</f>
        <v>34.64553512981626</v>
      </c>
      <c r="U12" s="33">
        <f t="shared" si="4"/>
        <v>67.645535129816267</v>
      </c>
      <c r="V12" s="34">
        <v>1</v>
      </c>
      <c r="W12" s="19">
        <f>C12/$C$16*V12</f>
        <v>0.13961492256242086</v>
      </c>
      <c r="X12" s="57">
        <f>+W12*U12</f>
        <v>9.4443261488428174</v>
      </c>
    </row>
    <row r="13" spans="1:24" s="3" customFormat="1" ht="35.1" customHeight="1" thickBot="1" x14ac:dyDescent="0.2">
      <c r="A13" s="149" t="s">
        <v>24</v>
      </c>
      <c r="B13" s="78" t="s">
        <v>19</v>
      </c>
      <c r="C13" s="39">
        <v>214208</v>
      </c>
      <c r="D13" s="37">
        <v>40</v>
      </c>
      <c r="E13" s="13">
        <v>176121.16</v>
      </c>
      <c r="F13" s="14">
        <f>$R$2*(2-E13/MIN(E$13:E$14))</f>
        <v>55</v>
      </c>
      <c r="G13" s="14">
        <f>D13+F13</f>
        <v>95</v>
      </c>
      <c r="H13" s="16">
        <v>1</v>
      </c>
      <c r="I13" s="17">
        <f>+$C13/$C$16*H13</f>
        <v>0.10867235949219131</v>
      </c>
      <c r="J13" s="18">
        <f>+I13*G13</f>
        <v>10.323874151758174</v>
      </c>
      <c r="K13" s="79">
        <v>2.5000000000000001E-3</v>
      </c>
      <c r="L13" s="52">
        <f t="shared" ref="L13:L14" si="5">E13*(1-K13)</f>
        <v>175680.85710000002</v>
      </c>
      <c r="M13" s="47">
        <f>$R$2*(2-L13/MIN($L$13:$L$14))</f>
        <v>55</v>
      </c>
      <c r="N13" s="47">
        <f t="shared" si="2"/>
        <v>95</v>
      </c>
      <c r="O13" s="48">
        <v>1</v>
      </c>
      <c r="P13" s="36">
        <f>+$C13/$C$16*O13</f>
        <v>0.10867235949219131</v>
      </c>
      <c r="Q13" s="151">
        <f>+P13*N13</f>
        <v>10.323874151758174</v>
      </c>
      <c r="R13" s="42"/>
      <c r="S13" s="31">
        <f t="shared" ref="S13:S14" si="6">L13*(1-R13)</f>
        <v>175680.85710000002</v>
      </c>
      <c r="T13" s="14">
        <f>$R$2*(2-S13/MIN($L$13:$L$14))</f>
        <v>55</v>
      </c>
      <c r="U13" s="14">
        <f t="shared" si="4"/>
        <v>95</v>
      </c>
      <c r="V13" s="34">
        <v>1</v>
      </c>
      <c r="W13" s="19">
        <f>C13/$C$16*V13</f>
        <v>0.10867235949219131</v>
      </c>
      <c r="X13" s="57">
        <f>+W13*U13</f>
        <v>10.323874151758174</v>
      </c>
    </row>
    <row r="14" spans="1:24" s="3" customFormat="1" ht="35.1" customHeight="1" thickBot="1" x14ac:dyDescent="0.2">
      <c r="A14" s="150"/>
      <c r="B14" s="41" t="s">
        <v>25</v>
      </c>
      <c r="C14" s="40">
        <v>214208</v>
      </c>
      <c r="D14" s="38">
        <v>39</v>
      </c>
      <c r="E14" s="35">
        <v>186829.54</v>
      </c>
      <c r="F14" s="33">
        <f>$R$2*(2-E14/MIN(E$13:E$14))</f>
        <v>51.655933335892179</v>
      </c>
      <c r="G14" s="33">
        <f t="shared" ref="G14" si="7">D14+F14</f>
        <v>90.655933335892172</v>
      </c>
      <c r="H14" s="34"/>
      <c r="I14" s="19"/>
      <c r="J14" s="20"/>
      <c r="K14" s="80"/>
      <c r="L14" s="32">
        <f t="shared" si="5"/>
        <v>186829.54</v>
      </c>
      <c r="M14" s="33">
        <f>$R$2*(2-L14/MIN($L$13:$L$14))</f>
        <v>51.509707604904449</v>
      </c>
      <c r="N14" s="33">
        <f t="shared" si="2"/>
        <v>90.509707604904449</v>
      </c>
      <c r="O14" s="34"/>
      <c r="P14" s="22">
        <f>C14/$C$16*O14</f>
        <v>0</v>
      </c>
      <c r="Q14" s="20"/>
      <c r="R14" s="43"/>
      <c r="S14" s="32">
        <f t="shared" si="6"/>
        <v>186829.54</v>
      </c>
      <c r="T14" s="33">
        <f>$R$2*(2-S14/MIN($L$13:$L$14))</f>
        <v>51.509707604904449</v>
      </c>
      <c r="U14" s="33">
        <f t="shared" si="4"/>
        <v>90.509707604904449</v>
      </c>
      <c r="V14" s="34"/>
      <c r="W14" s="22">
        <f>J14/$C$16*V14</f>
        <v>0</v>
      </c>
      <c r="X14" s="20"/>
    </row>
    <row r="15" spans="1:24" s="25" customFormat="1" ht="57.75" customHeight="1" thickBot="1" x14ac:dyDescent="0.25">
      <c r="A15" s="61" t="s">
        <v>26</v>
      </c>
      <c r="B15" s="72" t="s">
        <v>19</v>
      </c>
      <c r="C15" s="73">
        <v>300800</v>
      </c>
      <c r="D15" s="74">
        <v>40</v>
      </c>
      <c r="E15" s="68">
        <v>292904</v>
      </c>
      <c r="F15" s="69">
        <f>$R$2*(2-E15/MIN(E$15:E$15))</f>
        <v>55</v>
      </c>
      <c r="G15" s="69">
        <f>D15+F15</f>
        <v>95</v>
      </c>
      <c r="H15" s="70">
        <v>1</v>
      </c>
      <c r="I15" s="71">
        <f>+$C15/$C$16*H15</f>
        <v>0.15260235721939025</v>
      </c>
      <c r="J15" s="77">
        <f>+I15*G15</f>
        <v>14.497223935842074</v>
      </c>
      <c r="K15" s="81"/>
      <c r="L15" s="64">
        <f t="shared" ref="L15" si="8">E15*(1-K15)</f>
        <v>292904</v>
      </c>
      <c r="M15" s="62">
        <v>55</v>
      </c>
      <c r="N15" s="62">
        <f t="shared" ref="N15" si="9">$D15+M15</f>
        <v>95</v>
      </c>
      <c r="O15" s="63">
        <v>1</v>
      </c>
      <c r="P15" s="36">
        <f>+$C15/$C$16*O15</f>
        <v>0.15260235721939025</v>
      </c>
      <c r="Q15" s="151">
        <f>+P15*N15</f>
        <v>14.497223935842074</v>
      </c>
      <c r="R15" s="75"/>
      <c r="S15" s="76">
        <f t="shared" ref="S15" si="10">L15*(1-R15)</f>
        <v>292904</v>
      </c>
      <c r="T15" s="69">
        <v>55</v>
      </c>
      <c r="U15" s="69">
        <f t="shared" ref="U15" si="11">$D15+T15</f>
        <v>95</v>
      </c>
      <c r="V15" s="70">
        <v>1</v>
      </c>
      <c r="W15" s="17">
        <f>+$C15/$C$16*V13</f>
        <v>0.15260235721939025</v>
      </c>
      <c r="X15" s="77">
        <f>+W15*U15</f>
        <v>14.497223935842074</v>
      </c>
    </row>
    <row r="16" spans="1:24" ht="54.75" thickBot="1" x14ac:dyDescent="0.25">
      <c r="A16" s="24"/>
      <c r="B16" s="67" t="s">
        <v>10</v>
      </c>
      <c r="C16" s="65">
        <f>C9+C11+C13+C15</f>
        <v>1971136</v>
      </c>
      <c r="D16" s="29"/>
      <c r="E16" s="29"/>
      <c r="F16" s="29"/>
      <c r="G16" s="29"/>
      <c r="H16" s="29"/>
      <c r="I16" s="30" t="s">
        <v>11</v>
      </c>
      <c r="J16" s="152">
        <f>SUM(J9:J15)</f>
        <v>95</v>
      </c>
      <c r="K16" s="44"/>
      <c r="L16" s="45"/>
      <c r="M16" s="45"/>
      <c r="N16" s="45"/>
      <c r="O16" s="45"/>
      <c r="P16" s="46" t="s">
        <v>11</v>
      </c>
      <c r="Q16" s="77">
        <f>SUM(Q9:Q15)</f>
        <v>95</v>
      </c>
      <c r="R16" s="44"/>
      <c r="S16" s="45"/>
      <c r="T16" s="45"/>
      <c r="U16" s="45"/>
      <c r="V16" s="45"/>
      <c r="W16" s="46" t="s">
        <v>11</v>
      </c>
      <c r="X16" s="153">
        <f>SUM(X9:X15)</f>
        <v>78.412651566402161</v>
      </c>
    </row>
    <row r="19" spans="1:7" ht="14.25" x14ac:dyDescent="0.2">
      <c r="A19" s="1" t="s">
        <v>2</v>
      </c>
    </row>
    <row r="20" spans="1:7" ht="14.25" x14ac:dyDescent="0.2">
      <c r="A20" s="1" t="s">
        <v>30</v>
      </c>
    </row>
    <row r="21" spans="1:7" ht="56.25" customHeight="1" x14ac:dyDescent="0.2"/>
    <row r="22" spans="1:7" ht="12.75" x14ac:dyDescent="0.2">
      <c r="A22" s="140"/>
      <c r="B22" s="140"/>
      <c r="C22" s="140"/>
      <c r="D22" s="140"/>
      <c r="E22" s="140"/>
      <c r="F22" s="140"/>
      <c r="G22" s="140"/>
    </row>
  </sheetData>
  <mergeCells count="10">
    <mergeCell ref="R7:X7"/>
    <mergeCell ref="A11:A12"/>
    <mergeCell ref="A13:A14"/>
    <mergeCell ref="A3:Q3"/>
    <mergeCell ref="A4:Q4"/>
    <mergeCell ref="A5:Q5"/>
    <mergeCell ref="A22:G22"/>
    <mergeCell ref="E7:J7"/>
    <mergeCell ref="K7:Q7"/>
    <mergeCell ref="A9:A10"/>
  </mergeCells>
  <printOptions horizontalCentered="1"/>
  <pageMargins left="0" right="0" top="0.35433070866141736" bottom="0.35433070866141736" header="0.31496062992125984" footer="0.31496062992125984"/>
  <pageSetup paperSize="9" scale="3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ALTERNATIVA ADJUDICADA</vt:lpstr>
      <vt:lpstr>valoración</vt:lpstr>
      <vt:lpstr>'ALTERNATIVA ADJUDICADA'!Área_de_impresión</vt:lpstr>
      <vt:lpstr>valoración!Área_de_impresión</vt:lpstr>
    </vt:vector>
  </TitlesOfParts>
  <Company>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antonio_casanova</dc:creator>
  <cp:lastModifiedBy>Laura Rodriguez Alvarez</cp:lastModifiedBy>
  <cp:lastPrinted>2024-07-23T09:23:35Z</cp:lastPrinted>
  <dcterms:created xsi:type="dcterms:W3CDTF">2007-03-30T09:59:06Z</dcterms:created>
  <dcterms:modified xsi:type="dcterms:W3CDTF">2024-07-23T10:31:32Z</dcterms:modified>
</cp:coreProperties>
</file>