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3.- INFORME TECNICO\S-07659-2023 Servicios comunicaciones (SICC24)\"/>
    </mc:Choice>
  </mc:AlternateContent>
  <xr:revisionPtr revIDLastSave="0" documentId="13_ncr:1_{B03E9ED8-87AC-40F4-8D7B-E335C5032E71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ADJUDICADA'!$A$1:$K$15</definedName>
    <definedName name="_xlnm.Print_Area" localSheetId="1">valoración!$A$2:$Q$16</definedName>
  </definedNames>
  <calcPr calcId="191029"/>
</workbook>
</file>

<file path=xl/calcChain.xml><?xml version="1.0" encoding="utf-8"?>
<calcChain xmlns="http://schemas.openxmlformats.org/spreadsheetml/2006/main">
  <c r="M12" i="5" l="1"/>
  <c r="M10" i="5"/>
  <c r="F10" i="5"/>
  <c r="F12" i="5"/>
  <c r="M11" i="5"/>
  <c r="K10" i="6" l="1"/>
  <c r="K11" i="6"/>
  <c r="K12" i="6"/>
  <c r="C13" i="6"/>
  <c r="I10" i="6" s="1"/>
  <c r="J10" i="6" s="1"/>
  <c r="J13" i="6" s="1"/>
  <c r="L10" i="5"/>
  <c r="L11" i="5"/>
  <c r="L12" i="5"/>
  <c r="I12" i="5"/>
  <c r="F11" i="5"/>
  <c r="C13" i="5"/>
  <c r="G11" i="5" l="1"/>
  <c r="F9" i="5"/>
  <c r="A2" i="6" l="1"/>
  <c r="L9" i="5" l="1"/>
  <c r="N12" i="5" l="1"/>
  <c r="N11" i="5"/>
  <c r="M9" i="5"/>
  <c r="N9" i="5" s="1"/>
  <c r="N10" i="5"/>
  <c r="P11" i="5"/>
  <c r="G9" i="5"/>
  <c r="P9" i="5"/>
  <c r="Q9" i="5" l="1"/>
  <c r="Q11" i="5"/>
  <c r="Q13" i="5" s="1"/>
  <c r="G10" i="5" l="1"/>
  <c r="J10" i="5" s="1"/>
  <c r="K9" i="6" l="1"/>
  <c r="A4" i="6" l="1"/>
  <c r="A3" i="6"/>
  <c r="G12" i="5" l="1"/>
  <c r="J12" i="5" s="1"/>
  <c r="J13" i="5" s="1"/>
  <c r="I11" i="5" l="1"/>
  <c r="J11" i="5" s="1"/>
  <c r="I9" i="5"/>
  <c r="J9" i="5" s="1"/>
  <c r="I10" i="5"/>
</calcChain>
</file>

<file path=xl/sharedStrings.xml><?xml version="1.0" encoding="utf-8"?>
<sst xmlns="http://schemas.openxmlformats.org/spreadsheetml/2006/main" count="58" uniqueCount="35">
  <si>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</si>
  <si>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</si>
  <si>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</si>
  <si>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</si>
  <si>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</si>
  <si>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</si>
  <si>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</si>
  <si>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</si>
  <si>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</si>
  <si>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</si>
  <si>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</si>
  <si>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</si>
  <si>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</si>
  <si>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</si>
  <si>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</si>
  <si>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</si>
  <si>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</si>
  <si>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</si>
  <si>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</si>
  <si>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</si>
  <si>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</si>
  <si>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</si>
  <si>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</si>
  <si>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 xml:space="preserve">Alternativa 1: ofertas individuales </t>
  </si>
  <si>
    <t>"Servicios de Comunicaciones Corporativas para RTVE (SICC24)"</t>
  </si>
  <si>
    <t>PROPUESTA DE ADJUDICACIÓN DEL EXPEDIENTE S-07659-2023</t>
  </si>
  <si>
    <t>LOTE 1:  Servicio de Comunicacicones fijas</t>
  </si>
  <si>
    <t>LOTE 2:  Servicio de Comunicaciones móviles</t>
  </si>
  <si>
    <t>ORANGE ESPAGNE SAU</t>
  </si>
  <si>
    <t>UTE TELEFONICA ESPAÑA-TELEFONICA MOVILES</t>
  </si>
  <si>
    <t>Valor estimado   (contrato + prórroga)   (Sin modificación)</t>
  </si>
  <si>
    <r>
      <t>Importe Oferta</t>
    </r>
    <r>
      <rPr>
        <b/>
        <i/>
        <sz val="12"/>
        <rFont val="Tahoma"/>
        <family val="2"/>
      </rPr>
      <t xml:space="preserve"> </t>
    </r>
    <r>
      <rPr>
        <i/>
        <sz val="12"/>
        <rFont val="Tahoma"/>
        <family val="2"/>
      </rPr>
      <t>(</t>
    </r>
    <r>
      <rPr>
        <sz val="12"/>
        <rFont val="Tahoma"/>
        <family val="2"/>
      </rPr>
      <t>Contrato + prorroga/s)</t>
    </r>
  </si>
  <si>
    <t>Alternativa 2: oferta conjunta "ORANGE ESPAGNE SAU"  (dtº 0% lote 1 y 12,43% en lote 2)</t>
  </si>
  <si>
    <t>Madrid, a  5 de septiembre de 2024</t>
  </si>
  <si>
    <t>Madrid, a 5 de septiembre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</si>
</sst>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  <font>
      <i/>
      <sz val="12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14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0" fontId="16" fillId="0" borderId="20" xfId="0" applyNumberFormat="1" applyFont="1" applyFill="1" applyBorder="1" applyAlignment="1">
      <alignment horizontal="left" vertical="top" wrapText="1"/>
    </xf>
    <xf numFmtId="164" fontId="5" fillId="0" borderId="21" xfId="2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0" fillId="5" borderId="0" xfId="0" applyFill="1"/>
    <xf numFmtId="166" fontId="6" fillId="5" borderId="12" xfId="0" applyNumberFormat="1" applyFont="1" applyFill="1" applyBorder="1" applyAlignment="1">
      <alignment horizontal="center" vertical="center"/>
    </xf>
    <xf numFmtId="4" fontId="6" fillId="5" borderId="13" xfId="0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>
      <alignment horizontal="right" vertical="center" indent="1"/>
    </xf>
    <xf numFmtId="165" fontId="5" fillId="5" borderId="12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16" fillId="5" borderId="20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0" fontId="9" fillId="3" borderId="1" xfId="0" applyFont="1" applyFill="1" applyBorder="1" applyAlignment="1">
      <alignment horizontal="left" vertical="top" wrapTex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0" fontId="6" fillId="0" borderId="15" xfId="0" applyNumberFormat="1" applyFont="1" applyFill="1" applyBorder="1" applyAlignment="1">
      <alignment horizontal="center" vertical="center" wrapText="1"/>
    </xf>
    <xf numFmtId="166" fontId="6" fillId="5" borderId="7" xfId="0" applyNumberFormat="1" applyFont="1" applyFill="1" applyBorder="1" applyAlignment="1">
      <alignment horizontal="right" vertical="center" indent="1"/>
    </xf>
    <xf numFmtId="165" fontId="5" fillId="5" borderId="11" xfId="2" applyNumberFormat="1" applyFont="1" applyFill="1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center" vertical="center" wrapText="1"/>
    </xf>
    <xf numFmtId="165" fontId="5" fillId="5" borderId="7" xfId="2" applyNumberFormat="1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right" vertical="center" indent="1"/>
    </xf>
    <xf numFmtId="164" fontId="5" fillId="4" borderId="21" xfId="2" applyFont="1" applyFill="1" applyBorder="1" applyAlignment="1">
      <alignment horizontal="center" vertical="center"/>
    </xf>
    <xf numFmtId="10" fontId="5" fillId="0" borderId="24" xfId="0" applyNumberFormat="1" applyFont="1" applyFill="1" applyBorder="1" applyAlignment="1">
      <alignment horizontal="center" vertical="center"/>
    </xf>
    <xf numFmtId="164" fontId="5" fillId="0" borderId="25" xfId="2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165" fontId="5" fillId="5" borderId="27" xfId="2" applyNumberFormat="1" applyFont="1" applyFill="1" applyBorder="1" applyAlignment="1">
      <alignment horizontal="center" vertical="center"/>
    </xf>
    <xf numFmtId="4" fontId="0" fillId="0" borderId="0" xfId="0" applyNumberFormat="1"/>
    <xf numFmtId="0" fontId="1" fillId="5" borderId="0" xfId="0" applyFont="1" applyFill="1" applyBorder="1"/>
    <xf numFmtId="4" fontId="1" fillId="0" borderId="0" xfId="0" applyNumberFormat="1" applyFont="1" applyFill="1" applyBorder="1"/>
    <xf numFmtId="4" fontId="6" fillId="4" borderId="28" xfId="0" applyNumberFormat="1" applyFont="1" applyFill="1" applyBorder="1" applyAlignment="1">
      <alignment horizontal="right" vertical="center" indent="1"/>
    </xf>
    <xf numFmtId="0" fontId="9" fillId="3" borderId="3" xfId="0" applyFont="1" applyFill="1" applyBorder="1" applyAlignment="1">
      <alignment vertical="center" wrapText="1"/>
    </xf>
    <xf numFmtId="166" fontId="6" fillId="5" borderId="29" xfId="0" applyNumberFormat="1" applyFont="1" applyFill="1" applyBorder="1" applyAlignment="1">
      <alignment horizontal="center" vertical="center"/>
    </xf>
    <xf numFmtId="4" fontId="6" fillId="5" borderId="30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5" borderId="9" xfId="0" applyNumberFormat="1" applyFont="1" applyFill="1" applyBorder="1" applyAlignment="1">
      <alignment horizontal="right" vertical="center" indent="1"/>
    </xf>
    <xf numFmtId="4" fontId="6" fillId="0" borderId="29" xfId="0" applyNumberFormat="1" applyFont="1" applyFill="1" applyBorder="1" applyAlignment="1">
      <alignment horizontal="right" vertical="center" indent="1"/>
    </xf>
    <xf numFmtId="165" fontId="5" fillId="5" borderId="20" xfId="2" applyNumberFormat="1" applyFont="1" applyFill="1" applyBorder="1" applyAlignment="1">
      <alignment horizontal="center" vertical="center"/>
    </xf>
    <xf numFmtId="10" fontId="5" fillId="5" borderId="28" xfId="0" applyNumberFormat="1" applyFont="1" applyFill="1" applyBorder="1" applyAlignment="1">
      <alignment horizontal="center" vertical="center"/>
    </xf>
    <xf numFmtId="164" fontId="5" fillId="5" borderId="21" xfId="2" applyFont="1" applyFill="1" applyBorder="1" applyAlignment="1">
      <alignment horizontal="center" vertical="center"/>
    </xf>
    <xf numFmtId="9" fontId="5" fillId="0" borderId="15" xfId="3" applyFont="1" applyFill="1" applyBorder="1" applyAlignment="1">
      <alignment horizontal="center" vertical="center"/>
    </xf>
    <xf numFmtId="10" fontId="5" fillId="0" borderId="11" xfId="3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/>
    <xf numFmtId="0" fontId="9" fillId="5" borderId="3" xfId="0" applyNumberFormat="1" applyFont="1" applyFill="1" applyBorder="1" applyAlignment="1">
      <alignment horizontal="right" vertical="center" wrapText="1"/>
    </xf>
    <xf numFmtId="0" fontId="9" fillId="5" borderId="5" xfId="0" applyFont="1" applyFill="1" applyBorder="1" applyAlignment="1">
      <alignment vertical="center" wrapText="1"/>
    </xf>
    <xf numFmtId="166" fontId="6" fillId="5" borderId="27" xfId="0" applyNumberFormat="1" applyFont="1" applyFill="1" applyBorder="1" applyAlignment="1">
      <alignment horizontal="right" vertical="center" indent="1"/>
    </xf>
    <xf numFmtId="4" fontId="6" fillId="5" borderId="24" xfId="0" applyNumberFormat="1" applyFont="1" applyFill="1" applyBorder="1" applyAlignment="1">
      <alignment horizontal="right" vertical="center" indent="1"/>
    </xf>
    <xf numFmtId="0" fontId="6" fillId="4" borderId="15" xfId="0" applyNumberFormat="1" applyFont="1" applyFill="1" applyBorder="1" applyAlignment="1">
      <alignment horizontal="center" vertical="center" wrapText="1"/>
    </xf>
    <xf numFmtId="166" fontId="6" fillId="4" borderId="28" xfId="0" applyNumberFormat="1" applyFont="1" applyFill="1" applyBorder="1" applyAlignment="1">
      <alignment horizontal="center" vertical="center"/>
    </xf>
    <xf numFmtId="4" fontId="6" fillId="4" borderId="30" xfId="0" applyNumberFormat="1" applyFont="1" applyFill="1" applyBorder="1" applyAlignment="1">
      <alignment horizontal="center" vertical="center"/>
    </xf>
    <xf numFmtId="166" fontId="6" fillId="4" borderId="15" xfId="0" applyNumberFormat="1" applyFont="1" applyFill="1" applyBorder="1" applyAlignment="1">
      <alignment horizontal="right" vertical="center" indent="1"/>
    </xf>
    <xf numFmtId="4" fontId="6" fillId="4" borderId="29" xfId="0" applyNumberFormat="1" applyFont="1" applyFill="1" applyBorder="1" applyAlignment="1">
      <alignment horizontal="right" vertical="center" indent="1"/>
    </xf>
    <xf numFmtId="165" fontId="5" fillId="4" borderId="15" xfId="2" applyNumberFormat="1" applyFont="1" applyFill="1" applyBorder="1" applyAlignment="1">
      <alignment horizontal="center" vertical="center"/>
    </xf>
    <xf numFmtId="10" fontId="5" fillId="4" borderId="29" xfId="0" applyNumberFormat="1" applyFont="1" applyFill="1" applyBorder="1" applyAlignment="1">
      <alignment horizontal="center" vertical="center"/>
    </xf>
    <xf numFmtId="164" fontId="5" fillId="4" borderId="30" xfId="2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166" fontId="6" fillId="4" borderId="29" xfId="0" applyNumberFormat="1" applyFont="1" applyFill="1" applyBorder="1" applyAlignment="1">
      <alignment horizontal="center" vertical="center"/>
    </xf>
    <xf numFmtId="4" fontId="6" fillId="4" borderId="21" xfId="0" applyNumberFormat="1" applyFont="1" applyFill="1" applyBorder="1" applyAlignment="1">
      <alignment horizontal="center" vertical="center"/>
    </xf>
    <xf numFmtId="166" fontId="6" fillId="4" borderId="31" xfId="0" applyNumberFormat="1" applyFont="1" applyFill="1" applyBorder="1" applyAlignment="1">
      <alignment horizontal="right" vertical="center" indent="1"/>
    </xf>
    <xf numFmtId="165" fontId="5" fillId="4" borderId="7" xfId="2" applyNumberFormat="1" applyFont="1" applyFill="1" applyBorder="1" applyAlignment="1">
      <alignment horizontal="center" vertical="center"/>
    </xf>
    <xf numFmtId="4" fontId="6" fillId="4" borderId="22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20" fillId="5" borderId="0" xfId="0" applyNumberFormat="1" applyFont="1" applyFill="1" applyBorder="1"/>
    <xf numFmtId="166" fontId="1" fillId="0" borderId="0" xfId="0" applyNumberFormat="1" applyFont="1" applyFill="1" applyBorder="1"/>
    <xf numFmtId="166" fontId="1" fillId="5" borderId="0" xfId="0" applyNumberFormat="1" applyFont="1" applyFill="1" applyBorder="1"/>
    <xf numFmtId="0" fontId="19" fillId="5" borderId="0" xfId="0" applyFont="1" applyFill="1" applyAlignment="1">
      <alignment horizont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9" fontId="18" fillId="5" borderId="4" xfId="3" applyFont="1" applyFill="1" applyBorder="1" applyAlignment="1">
      <alignment horizontal="center" vertical="center" wrapText="1"/>
    </xf>
    <xf numFmtId="9" fontId="18" fillId="5" borderId="18" xfId="3" applyFont="1" applyFill="1" applyBorder="1" applyAlignment="1">
      <alignment horizontal="center" vertical="center" wrapText="1"/>
    </xf>
    <xf numFmtId="9" fontId="18" fillId="5" borderId="19" xfId="3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9" fontId="18" fillId="0" borderId="4" xfId="3" applyFont="1" applyFill="1" applyBorder="1" applyAlignment="1">
      <alignment horizontal="left" vertical="center"/>
    </xf>
    <xf numFmtId="9" fontId="18" fillId="0" borderId="18" xfId="3" applyFont="1" applyFill="1" applyBorder="1" applyAlignment="1">
      <alignment horizontal="left" vertical="center"/>
    </xf>
    <xf numFmtId="9" fontId="18" fillId="0" borderId="19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8" xfId="2" applyNumberFormat="1" applyFont="1" applyFill="1" applyBorder="1" applyAlignment="1">
      <alignment horizontal="left" vertical="center"/>
    </xf>
    <xf numFmtId="165" fontId="18" fillId="0" borderId="19" xfId="2" applyNumberFormat="1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2295071</xdr:colOff>
      <xdr:row>3</xdr:row>
      <xdr:rowOff>199571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364218"/>
          <a:ext cx="2045516" cy="842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8"/>
  <sheetViews>
    <sheetView tabSelected="1" zoomScale="70" zoomScaleNormal="70" workbookViewId="0">
      <selection activeCell="D23" sqref="D23"/>
    </sheetView>
  </sheetViews>
  <sheetFormatPr baseColWidth="10" defaultRowHeight="12.5" x14ac:dyDescent="0.25"/>
  <cols>
    <col min="1" max="1" width="32.81640625" customWidth="1"/>
    <col min="2" max="2" width="27.08984375" customWidth="1"/>
    <col min="3" max="3" width="28.1796875" customWidth="1"/>
    <col min="4" max="4" width="21.1796875" customWidth="1"/>
    <col min="5" max="5" width="20.26953125" customWidth="1"/>
    <col min="6" max="10" width="16.7265625" customWidth="1"/>
    <col min="11" max="11" width="16.1796875" customWidth="1"/>
    <col min="13" max="13" width="14.36328125" bestFit="1" customWidth="1"/>
  </cols>
  <sheetData>
    <row r="1" spans="1:13" ht="48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3" ht="17.5" x14ac:dyDescent="0.35">
      <c r="A2" s="100" t="str">
        <f>valoración!A3</f>
        <v>PROPUESTA DE ADJUDICACIÓN DEL EXPEDIENTE S-07659-2023</v>
      </c>
      <c r="B2" s="100"/>
      <c r="C2" s="100"/>
      <c r="D2" s="100"/>
      <c r="E2" s="100"/>
      <c r="F2" s="100"/>
      <c r="G2" s="100"/>
      <c r="H2" s="100"/>
      <c r="I2" s="100"/>
      <c r="J2" s="100"/>
      <c r="K2" s="31"/>
    </row>
    <row r="3" spans="1:13" ht="17.5" x14ac:dyDescent="0.35">
      <c r="A3" s="100" t="str">
        <f>valoración!A4</f>
        <v>"Servicios de Comunicaciones Corporativas para RTVE (SICC24)"</v>
      </c>
      <c r="B3" s="100"/>
      <c r="C3" s="100"/>
      <c r="D3" s="100"/>
      <c r="E3" s="100"/>
      <c r="F3" s="100"/>
      <c r="G3" s="100"/>
      <c r="H3" s="100"/>
      <c r="I3" s="100"/>
      <c r="J3" s="100"/>
      <c r="K3" s="31"/>
    </row>
    <row r="4" spans="1:13" ht="17.5" x14ac:dyDescent="0.35">
      <c r="A4" s="100" t="str">
        <f>valoración!A5</f>
        <v>RESUMEN PUNTUACIÓN TÉCNICA Y ECONÓMICA</v>
      </c>
      <c r="B4" s="100"/>
      <c r="C4" s="100"/>
      <c r="D4" s="100"/>
      <c r="E4" s="100"/>
      <c r="F4" s="100"/>
      <c r="G4" s="100"/>
      <c r="H4" s="100"/>
      <c r="I4" s="100"/>
      <c r="J4" s="100"/>
      <c r="K4" s="31"/>
    </row>
    <row r="5" spans="1:13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3" ht="13" thickBot="1" x14ac:dyDescent="0.3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3" ht="30.75" customHeight="1" thickBot="1" x14ac:dyDescent="0.3">
      <c r="A7" s="31"/>
      <c r="B7" s="31"/>
      <c r="C7" s="31"/>
      <c r="D7" s="31"/>
      <c r="E7" s="103" t="s">
        <v>23</v>
      </c>
      <c r="F7" s="104"/>
      <c r="G7" s="104"/>
      <c r="H7" s="104"/>
      <c r="I7" s="104"/>
      <c r="J7" s="104"/>
      <c r="K7" s="105"/>
    </row>
    <row r="8" spans="1:13" ht="45.5" thickBot="1" x14ac:dyDescent="0.3">
      <c r="A8" s="15" t="s">
        <v>4</v>
      </c>
      <c r="B8" s="16" t="s">
        <v>5</v>
      </c>
      <c r="C8" s="17" t="s">
        <v>6</v>
      </c>
      <c r="D8" s="18" t="s">
        <v>0</v>
      </c>
      <c r="E8" s="16" t="s">
        <v>20</v>
      </c>
      <c r="F8" s="17" t="s">
        <v>1</v>
      </c>
      <c r="G8" s="17" t="s">
        <v>17</v>
      </c>
      <c r="H8" s="17" t="s">
        <v>10</v>
      </c>
      <c r="I8" s="17" t="s">
        <v>11</v>
      </c>
      <c r="J8" s="18" t="s">
        <v>12</v>
      </c>
      <c r="K8" s="17" t="s">
        <v>22</v>
      </c>
    </row>
    <row r="9" spans="1:13" ht="35.15" customHeight="1" thickBot="1" x14ac:dyDescent="0.3">
      <c r="A9" s="101" t="s">
        <v>26</v>
      </c>
      <c r="B9" s="29" t="s">
        <v>28</v>
      </c>
      <c r="C9" s="32">
        <v>15921524.109999999</v>
      </c>
      <c r="D9" s="33">
        <v>31.5</v>
      </c>
      <c r="E9" s="19">
        <v>10670766.700000001</v>
      </c>
      <c r="F9" s="39">
        <v>51</v>
      </c>
      <c r="G9" s="39">
        <v>82.5</v>
      </c>
      <c r="H9" s="35"/>
      <c r="I9" s="36"/>
      <c r="J9" s="37"/>
      <c r="K9" s="60">
        <f>100-($E9*100/$C9)</f>
        <v>32.978987273599643</v>
      </c>
      <c r="M9" s="96"/>
    </row>
    <row r="10" spans="1:13" ht="49.5" customHeight="1" thickBot="1" x14ac:dyDescent="0.3">
      <c r="A10" s="102"/>
      <c r="B10" s="82" t="s">
        <v>29</v>
      </c>
      <c r="C10" s="83">
        <v>15921524.109999999</v>
      </c>
      <c r="D10" s="84">
        <v>39.33</v>
      </c>
      <c r="E10" s="85">
        <v>12390927.01</v>
      </c>
      <c r="F10" s="86">
        <v>43.919966703120792</v>
      </c>
      <c r="G10" s="86">
        <v>83.249966703120791</v>
      </c>
      <c r="H10" s="87">
        <v>1</v>
      </c>
      <c r="I10" s="88">
        <f>+$C10/$C$13*H10</f>
        <v>0.80365780838697876</v>
      </c>
      <c r="J10" s="89">
        <f>+G10*I10</f>
        <v>66.904485788919004</v>
      </c>
      <c r="K10" s="90">
        <f>100-($E10*100/$C10)</f>
        <v>22.174994526952986</v>
      </c>
      <c r="L10" s="62"/>
      <c r="M10" s="96"/>
    </row>
    <row r="11" spans="1:13" ht="35.15" customHeight="1" thickBot="1" x14ac:dyDescent="0.3">
      <c r="A11" s="49" t="s">
        <v>27</v>
      </c>
      <c r="B11" s="53" t="s">
        <v>28</v>
      </c>
      <c r="C11" s="32">
        <v>3889798.5</v>
      </c>
      <c r="D11" s="33">
        <v>20</v>
      </c>
      <c r="E11" s="80">
        <v>3889798.5</v>
      </c>
      <c r="F11" s="34">
        <v>53.541573168892938</v>
      </c>
      <c r="G11" s="81">
        <v>73.541573168892938</v>
      </c>
      <c r="H11" s="61"/>
      <c r="I11" s="57"/>
      <c r="J11" s="58"/>
      <c r="K11" s="59">
        <f>100-($E11*100/$C11)</f>
        <v>0</v>
      </c>
    </row>
    <row r="12" spans="1:13" ht="47" customHeight="1" thickBot="1" x14ac:dyDescent="0.3">
      <c r="A12" s="66"/>
      <c r="B12" s="82" t="s">
        <v>29</v>
      </c>
      <c r="C12" s="91">
        <v>3889798.5</v>
      </c>
      <c r="D12" s="92">
        <v>20</v>
      </c>
      <c r="E12" s="93">
        <v>2603324.1375000002</v>
      </c>
      <c r="F12" s="65">
        <v>80</v>
      </c>
      <c r="G12" s="86">
        <v>100</v>
      </c>
      <c r="H12" s="94">
        <v>1</v>
      </c>
      <c r="I12" s="88">
        <v>0.19634219161302124</v>
      </c>
      <c r="J12" s="56">
        <v>19.634219161302124</v>
      </c>
      <c r="K12" s="95">
        <f>100-($E12*100/$C12)</f>
        <v>33.07303353888382</v>
      </c>
    </row>
    <row r="13" spans="1:13" ht="39.5" thickBot="1" x14ac:dyDescent="0.3">
      <c r="A13" s="79"/>
      <c r="B13" s="78" t="s">
        <v>13</v>
      </c>
      <c r="C13" s="48">
        <f>C9+C11</f>
        <v>19811322.609999999</v>
      </c>
      <c r="D13" s="43"/>
      <c r="E13" s="43"/>
      <c r="F13" s="43"/>
      <c r="G13" s="43"/>
      <c r="H13" s="43"/>
      <c r="I13" s="44" t="s">
        <v>21</v>
      </c>
      <c r="J13" s="56">
        <f>J10+J12</f>
        <v>86.538704950221131</v>
      </c>
      <c r="K13" s="31"/>
    </row>
    <row r="14" spans="1:13" ht="15.5" x14ac:dyDescent="0.25">
      <c r="A14" s="42"/>
      <c r="B14" s="31"/>
      <c r="C14" s="31"/>
      <c r="D14" s="31"/>
      <c r="E14" s="31"/>
      <c r="F14" s="31"/>
      <c r="G14" s="31"/>
      <c r="H14" s="31"/>
      <c r="I14" s="31"/>
      <c r="J14" s="31"/>
      <c r="K14" s="31"/>
    </row>
    <row r="15" spans="1:13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</row>
    <row r="16" spans="1:13" ht="14" x14ac:dyDescent="0.3">
      <c r="A16" s="45" t="s">
        <v>2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</row>
    <row r="17" spans="1:1" ht="14" x14ac:dyDescent="0.3">
      <c r="A17" s="45" t="s">
        <v>33</v>
      </c>
    </row>
    <row r="18" spans="1:1" x14ac:dyDescent="0.25">
      <c r="A18" s="31"/>
    </row>
  </sheetData>
  <mergeCells count="5">
    <mergeCell ref="A2:J2"/>
    <mergeCell ref="A3:J3"/>
    <mergeCell ref="A4:J4"/>
    <mergeCell ref="A9:A10"/>
    <mergeCell ref="E7:K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8"/>
  <sheetViews>
    <sheetView showGridLines="0" showZeros="0" zoomScale="70" zoomScaleNormal="70" workbookViewId="0">
      <pane xSplit="2" topLeftCell="C1" activePane="topRight" state="frozen"/>
      <selection pane="topRight" activeCell="Q13" sqref="Q13"/>
    </sheetView>
  </sheetViews>
  <sheetFormatPr baseColWidth="10" defaultColWidth="11.453125" defaultRowHeight="26.5" customHeight="1" x14ac:dyDescent="0.25"/>
  <cols>
    <col min="1" max="1" width="39" style="9" customWidth="1"/>
    <col min="2" max="2" width="30.26953125" style="10" customWidth="1"/>
    <col min="3" max="3" width="25.1796875" style="10" customWidth="1"/>
    <col min="4" max="4" width="17" style="10" customWidth="1"/>
    <col min="5" max="5" width="20.6328125" style="10" customWidth="1"/>
    <col min="6" max="11" width="16.7265625" style="10" customWidth="1"/>
    <col min="12" max="12" width="20.81640625" style="10" customWidth="1"/>
    <col min="13" max="17" width="16.7265625" style="10" customWidth="1"/>
    <col min="18" max="18" width="11.453125" style="10"/>
    <col min="19" max="19" width="14.36328125" style="10" bestFit="1" customWidth="1"/>
    <col min="20" max="20" width="11.6328125" style="10" bestFit="1" customWidth="1"/>
    <col min="21" max="16384" width="11.453125" style="10"/>
  </cols>
  <sheetData>
    <row r="1" spans="1:23" ht="26.5" customHeight="1" x14ac:dyDescent="0.25">
      <c r="T1" s="12" t="s">
        <v>7</v>
      </c>
    </row>
    <row r="2" spans="1:23" s="3" customFormat="1" ht="26.5" customHeight="1" x14ac:dyDescent="0.2">
      <c r="A2" s="2"/>
      <c r="D2" s="4"/>
      <c r="E2" s="4"/>
      <c r="F2" s="4"/>
      <c r="G2" s="4"/>
      <c r="H2" s="5"/>
      <c r="M2" s="11"/>
      <c r="T2" s="13" t="s">
        <v>19</v>
      </c>
      <c r="U2" s="14">
        <v>51</v>
      </c>
    </row>
    <row r="3" spans="1:23" s="3" customFormat="1" ht="26.5" customHeight="1" x14ac:dyDescent="0.2">
      <c r="A3" s="110" t="s">
        <v>25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T3" s="21" t="s">
        <v>9</v>
      </c>
    </row>
    <row r="4" spans="1:23" s="3" customFormat="1" ht="26.5" customHeight="1" x14ac:dyDescent="0.2">
      <c r="A4" s="110" t="s">
        <v>24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</row>
    <row r="5" spans="1:23" s="3" customFormat="1" ht="26.5" customHeight="1" x14ac:dyDescent="0.2">
      <c r="A5" s="110" t="s">
        <v>3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</row>
    <row r="6" spans="1:23" s="3" customFormat="1" ht="26.5" customHeight="1" thickBot="1" x14ac:dyDescent="0.25">
      <c r="A6" s="20"/>
      <c r="B6" s="20"/>
      <c r="C6" s="20"/>
      <c r="D6" s="20"/>
      <c r="E6" s="20"/>
      <c r="F6" s="20"/>
      <c r="G6" s="20"/>
      <c r="H6" s="4"/>
    </row>
    <row r="7" spans="1:23" s="3" customFormat="1" ht="26.5" customHeight="1" thickBot="1" x14ac:dyDescent="0.4">
      <c r="A7" s="2"/>
      <c r="B7" s="6"/>
      <c r="C7" s="7"/>
      <c r="D7" s="7"/>
      <c r="E7" s="111" t="s">
        <v>15</v>
      </c>
      <c r="F7" s="112"/>
      <c r="G7" s="112"/>
      <c r="H7" s="112"/>
      <c r="I7" s="112"/>
      <c r="J7" s="113"/>
      <c r="K7" s="107" t="s">
        <v>32</v>
      </c>
      <c r="L7" s="108"/>
      <c r="M7" s="108"/>
      <c r="N7" s="108"/>
      <c r="O7" s="108"/>
      <c r="P7" s="108"/>
      <c r="Q7" s="109"/>
    </row>
    <row r="8" spans="1:23" s="8" customFormat="1" ht="66" customHeight="1" thickBot="1" x14ac:dyDescent="0.35">
      <c r="A8" s="15" t="s">
        <v>4</v>
      </c>
      <c r="B8" s="16" t="s">
        <v>5</v>
      </c>
      <c r="C8" s="17" t="s">
        <v>30</v>
      </c>
      <c r="D8" s="18" t="s">
        <v>0</v>
      </c>
      <c r="E8" s="16" t="s">
        <v>31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3" s="3" customFormat="1" ht="30" customHeight="1" thickBot="1" x14ac:dyDescent="0.25">
      <c r="A9" s="101" t="s">
        <v>26</v>
      </c>
      <c r="B9" s="29" t="s">
        <v>28</v>
      </c>
      <c r="C9" s="32">
        <v>15921524.109999999</v>
      </c>
      <c r="D9" s="33">
        <v>31.5</v>
      </c>
      <c r="E9" s="19">
        <v>10670766.700000001</v>
      </c>
      <c r="F9" s="39">
        <f>$U$2*(MIN(E$9:E$10)/E9)</f>
        <v>51</v>
      </c>
      <c r="G9" s="34">
        <f>D9+F9</f>
        <v>82.5</v>
      </c>
      <c r="H9" s="24"/>
      <c r="I9" s="22">
        <f>+$C9/$C$13*H9</f>
        <v>0</v>
      </c>
      <c r="J9" s="23">
        <f t="shared" ref="J9:J12" si="0">+G9*I9</f>
        <v>0</v>
      </c>
      <c r="K9" s="25">
        <v>0</v>
      </c>
      <c r="L9" s="19">
        <f t="shared" ref="L9:L12" si="1">+$E9*(1-K9)</f>
        <v>10670766.700000001</v>
      </c>
      <c r="M9" s="39">
        <f>$U$2*(MIN(L$9:L$10)/L9)</f>
        <v>51</v>
      </c>
      <c r="N9" s="34">
        <f t="shared" ref="N9:N10" si="2">$D9+M9</f>
        <v>82.5</v>
      </c>
      <c r="O9" s="24">
        <v>1</v>
      </c>
      <c r="P9" s="22">
        <f>+$C9/$C$13*O9</f>
        <v>0.80365780838697876</v>
      </c>
      <c r="Q9" s="23">
        <f t="shared" ref="Q9" si="3">+N9*P9</f>
        <v>66.301769191925743</v>
      </c>
    </row>
    <row r="10" spans="1:23" s="3" customFormat="1" ht="30" customHeight="1" thickBot="1" x14ac:dyDescent="0.3">
      <c r="A10" s="102"/>
      <c r="B10" s="30" t="s">
        <v>29</v>
      </c>
      <c r="C10" s="32">
        <v>15921524.109999999</v>
      </c>
      <c r="D10" s="38">
        <v>39.33</v>
      </c>
      <c r="E10" s="51">
        <v>12390927.01</v>
      </c>
      <c r="F10" s="39">
        <f>$U$2*(MIN(E$9:E$10)/E10)</f>
        <v>43.919966703120792</v>
      </c>
      <c r="G10" s="39">
        <f>D10+F10</f>
        <v>83.249966703120791</v>
      </c>
      <c r="H10" s="54">
        <v>1</v>
      </c>
      <c r="I10" s="40">
        <f>+$C10/$C$13*H10</f>
        <v>0.80365780838697876</v>
      </c>
      <c r="J10" s="41">
        <f>+G10*I10</f>
        <v>66.904485788919004</v>
      </c>
      <c r="K10" s="26"/>
      <c r="L10" s="19">
        <f t="shared" si="1"/>
        <v>12390927.01</v>
      </c>
      <c r="M10" s="39">
        <f>$U$2*(MIN(L$9:L$10)/L10)</f>
        <v>43.919966703120792</v>
      </c>
      <c r="N10" s="39">
        <f t="shared" si="2"/>
        <v>83.249966703120791</v>
      </c>
      <c r="O10" s="54"/>
      <c r="P10" s="40"/>
      <c r="Q10" s="41"/>
      <c r="S10" s="97"/>
      <c r="T10" s="99"/>
      <c r="U10" s="63"/>
      <c r="V10" s="63"/>
      <c r="W10" s="63"/>
    </row>
    <row r="11" spans="1:23" s="3" customFormat="1" ht="30" customHeight="1" thickBot="1" x14ac:dyDescent="0.25">
      <c r="A11" s="46" t="s">
        <v>27</v>
      </c>
      <c r="B11" s="29" t="s">
        <v>28</v>
      </c>
      <c r="C11" s="32">
        <v>3889798.5</v>
      </c>
      <c r="D11" s="33">
        <v>20</v>
      </c>
      <c r="E11" s="55">
        <v>3889798.5</v>
      </c>
      <c r="F11" s="34">
        <f>80*(MIN(E$11:E$12)/E11)</f>
        <v>53.541573168892938</v>
      </c>
      <c r="G11" s="34">
        <f>D11+F11</f>
        <v>73.541573168892938</v>
      </c>
      <c r="H11" s="52"/>
      <c r="I11" s="36">
        <f>+$C11/$C$13*H11</f>
        <v>0</v>
      </c>
      <c r="J11" s="37">
        <f t="shared" si="0"/>
        <v>0</v>
      </c>
      <c r="K11" s="76">
        <v>0.12429999999999999</v>
      </c>
      <c r="L11" s="19">
        <f t="shared" si="1"/>
        <v>3406296.5464500003</v>
      </c>
      <c r="M11" s="34">
        <f>80*(MIN(L$11:L$12)/L11)</f>
        <v>61.141456170940891</v>
      </c>
      <c r="N11" s="34">
        <f t="shared" ref="N11:N12" si="4">$D11+M11</f>
        <v>81.141456170940899</v>
      </c>
      <c r="O11" s="52">
        <v>1</v>
      </c>
      <c r="P11" s="36">
        <f>+$C11/$C$13*O11</f>
        <v>0.19634219161302124</v>
      </c>
      <c r="Q11" s="37">
        <f t="shared" ref="Q11" si="5">+N11*P11</f>
        <v>15.931491335274442</v>
      </c>
      <c r="S11" s="98"/>
      <c r="T11" s="64"/>
    </row>
    <row r="12" spans="1:23" s="3" customFormat="1" ht="30" customHeight="1" thickBot="1" x14ac:dyDescent="0.25">
      <c r="A12" s="66"/>
      <c r="B12" s="50" t="s">
        <v>29</v>
      </c>
      <c r="C12" s="67">
        <v>3889798.5</v>
      </c>
      <c r="D12" s="68">
        <v>20</v>
      </c>
      <c r="E12" s="69">
        <v>2603324.1375000002</v>
      </c>
      <c r="F12" s="70">
        <f>80*(MIN(E$11:E$12)/E12)</f>
        <v>80</v>
      </c>
      <c r="G12" s="71">
        <f t="shared" ref="G12" si="6">D12+F12</f>
        <v>100</v>
      </c>
      <c r="H12" s="72">
        <v>1</v>
      </c>
      <c r="I12" s="73">
        <f>+$C12/$C$13*H12</f>
        <v>0.19634219161302124</v>
      </c>
      <c r="J12" s="74">
        <f t="shared" si="0"/>
        <v>19.634219161302124</v>
      </c>
      <c r="K12" s="75"/>
      <c r="L12" s="19">
        <f t="shared" si="1"/>
        <v>2603324.1375000002</v>
      </c>
      <c r="M12" s="70">
        <f>80*(MIN(L$11:L$12)/L12)</f>
        <v>80</v>
      </c>
      <c r="N12" s="71">
        <f t="shared" si="4"/>
        <v>100</v>
      </c>
      <c r="O12" s="72"/>
      <c r="P12" s="73"/>
      <c r="Q12" s="74"/>
      <c r="S12" s="64"/>
    </row>
    <row r="13" spans="1:23" ht="30" customHeight="1" thickBot="1" x14ac:dyDescent="0.3">
      <c r="B13" s="47" t="s">
        <v>13</v>
      </c>
      <c r="C13" s="48">
        <f>C9+C11</f>
        <v>19811322.609999999</v>
      </c>
      <c r="I13" s="27" t="s">
        <v>14</v>
      </c>
      <c r="J13" s="56">
        <f>J10+J12</f>
        <v>86.538704950221131</v>
      </c>
      <c r="P13" s="27" t="s">
        <v>14</v>
      </c>
      <c r="Q13" s="28">
        <f>Q9+Q11</f>
        <v>82.233260527200187</v>
      </c>
    </row>
    <row r="15" spans="1:23" ht="26.5" customHeight="1" x14ac:dyDescent="0.3">
      <c r="A15" s="1" t="s">
        <v>2</v>
      </c>
    </row>
    <row r="16" spans="1:23" ht="26.5" customHeight="1" x14ac:dyDescent="0.3">
      <c r="A16" s="45" t="s">
        <v>34</v>
      </c>
      <c r="L16" s="77"/>
    </row>
    <row r="18" spans="1:7" ht="26.5" customHeight="1" x14ac:dyDescent="0.25">
      <c r="A18" s="106"/>
      <c r="B18" s="106"/>
      <c r="C18" s="106"/>
      <c r="D18" s="106"/>
      <c r="E18" s="106"/>
      <c r="F18" s="106"/>
      <c r="G18" s="106"/>
    </row>
  </sheetData>
  <mergeCells count="7">
    <mergeCell ref="A18:G18"/>
    <mergeCell ref="K7:Q7"/>
    <mergeCell ref="A3:Q3"/>
    <mergeCell ref="A4:Q4"/>
    <mergeCell ref="A5:Q5"/>
    <mergeCell ref="A9:A10"/>
    <mergeCell ref="E7:J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2024-09-02T10:44:17Z</dcterms:modified>
</cp:coreProperties>
</file>