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SERVICIO A SEDES\2024\1-EXPEDIENTES NO COMITE\3-Informe técnico\S-04553-2024 - Adquisición de tarjetas de memoria y discos duros\7_Informes\"/>
    </mc:Choice>
  </mc:AlternateContent>
  <xr:revisionPtr revIDLastSave="0" documentId="13_ncr:1_{4A5AA3B7-334F-4365-BEB5-EC4B944308D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ADJUDICADA'!$A$1:$L$28</definedName>
    <definedName name="_xlnm.Print_Area" localSheetId="1">valoración!$A$2:$Q$31</definedName>
  </definedNames>
  <calcPr calcId="191029"/>
</workbook>
</file>

<file path=xl/calcChain.xml><?xml version="1.0" encoding="utf-8"?>
<calcChain xmlns="http://schemas.openxmlformats.org/spreadsheetml/2006/main">
  <c r="L17" i="6" l="1"/>
  <c r="L18" i="6"/>
  <c r="L19" i="6"/>
  <c r="L20" i="6"/>
  <c r="L21" i="6"/>
  <c r="L22" i="6"/>
  <c r="L16" i="6"/>
  <c r="L10" i="6"/>
  <c r="L11" i="6"/>
  <c r="L12" i="6"/>
  <c r="L13" i="6"/>
  <c r="L14" i="6"/>
  <c r="L9" i="6"/>
  <c r="C24" i="6" l="1"/>
  <c r="K10" i="6"/>
  <c r="K11" i="6"/>
  <c r="K12" i="6"/>
  <c r="K13" i="6"/>
  <c r="K14" i="6"/>
  <c r="K9" i="6"/>
  <c r="J17" i="6"/>
  <c r="J18" i="6"/>
  <c r="J19" i="6"/>
  <c r="J20" i="6"/>
  <c r="J21" i="6"/>
  <c r="J22" i="6"/>
  <c r="J16" i="6"/>
  <c r="J10" i="6"/>
  <c r="J11" i="6"/>
  <c r="J12" i="6"/>
  <c r="J13" i="6"/>
  <c r="J14" i="6"/>
  <c r="J9" i="6"/>
  <c r="H11" i="6"/>
  <c r="H14" i="6"/>
  <c r="G10" i="6"/>
  <c r="H10" i="6" s="1"/>
  <c r="G11" i="6"/>
  <c r="G12" i="6"/>
  <c r="H12" i="6" s="1"/>
  <c r="G13" i="6"/>
  <c r="H13" i="6" s="1"/>
  <c r="G14" i="6"/>
  <c r="G9" i="6"/>
  <c r="H9" i="6" s="1"/>
  <c r="P17" i="5" l="1"/>
  <c r="P18" i="5"/>
  <c r="P19" i="5"/>
  <c r="P20" i="5"/>
  <c r="P21" i="5"/>
  <c r="P22" i="5"/>
  <c r="M17" i="5"/>
  <c r="M18" i="5"/>
  <c r="M19" i="5"/>
  <c r="M20" i="5"/>
  <c r="M21" i="5"/>
  <c r="M22" i="5"/>
  <c r="M16" i="5"/>
  <c r="M10" i="5"/>
  <c r="M11" i="5"/>
  <c r="M12" i="5"/>
  <c r="M13" i="5"/>
  <c r="M14" i="5"/>
  <c r="M9" i="5"/>
  <c r="F10" i="5" l="1"/>
  <c r="F11" i="5"/>
  <c r="F12" i="5"/>
  <c r="F13" i="5"/>
  <c r="F14" i="5"/>
  <c r="F9" i="5"/>
  <c r="L22" i="5" l="1"/>
  <c r="L21" i="5"/>
  <c r="L20" i="5"/>
  <c r="L19" i="5"/>
  <c r="L18" i="5"/>
  <c r="F18" i="5"/>
  <c r="F19" i="5"/>
  <c r="F20" i="5"/>
  <c r="F21" i="5"/>
  <c r="F22" i="5"/>
  <c r="G20" i="5" l="1"/>
  <c r="G20" i="6"/>
  <c r="H20" i="6" s="1"/>
  <c r="G19" i="5"/>
  <c r="G19" i="6"/>
  <c r="H19" i="6" s="1"/>
  <c r="G18" i="5"/>
  <c r="G18" i="6"/>
  <c r="H18" i="6" s="1"/>
  <c r="G22" i="5"/>
  <c r="G22" i="6"/>
  <c r="H22" i="6" s="1"/>
  <c r="G21" i="5"/>
  <c r="G21" i="6"/>
  <c r="H21" i="6" s="1"/>
  <c r="L12" i="5"/>
  <c r="L13" i="5"/>
  <c r="L14" i="5"/>
  <c r="G12" i="5"/>
  <c r="G13" i="5"/>
  <c r="G14" i="5"/>
  <c r="F17" i="5" l="1"/>
  <c r="G17" i="6" s="1"/>
  <c r="H17" i="6" s="1"/>
  <c r="F16" i="5"/>
  <c r="G16" i="6" s="1"/>
  <c r="H16" i="6" s="1"/>
  <c r="G9" i="5"/>
  <c r="A4" i="6" l="1"/>
  <c r="A3" i="6"/>
  <c r="A2" i="6"/>
  <c r="C27" i="5" l="1"/>
  <c r="L17" i="5"/>
  <c r="G17" i="5"/>
  <c r="L16" i="5"/>
  <c r="G16" i="5"/>
  <c r="L11" i="5"/>
  <c r="G11" i="5"/>
  <c r="L10" i="5"/>
  <c r="G10" i="5"/>
  <c r="L9" i="5"/>
  <c r="N10" i="5" l="1"/>
  <c r="N19" i="5"/>
  <c r="Q19" i="5" s="1"/>
  <c r="N20" i="5"/>
  <c r="Q20" i="5" s="1"/>
  <c r="N21" i="5"/>
  <c r="Q21" i="5" s="1"/>
  <c r="N18" i="5"/>
  <c r="Q18" i="5" s="1"/>
  <c r="N22" i="5"/>
  <c r="Q22" i="5" s="1"/>
  <c r="I22" i="5"/>
  <c r="J22" i="5" s="1"/>
  <c r="K22" i="6" s="1"/>
  <c r="I18" i="5"/>
  <c r="J18" i="5" s="1"/>
  <c r="K18" i="6" s="1"/>
  <c r="I21" i="5"/>
  <c r="J21" i="5" s="1"/>
  <c r="K21" i="6" s="1"/>
  <c r="I17" i="5"/>
  <c r="J17" i="5" s="1"/>
  <c r="K17" i="6" s="1"/>
  <c r="I20" i="5"/>
  <c r="J20" i="5" s="1"/>
  <c r="K20" i="6" s="1"/>
  <c r="I19" i="5"/>
  <c r="J19" i="5" s="1"/>
  <c r="K19" i="6" s="1"/>
  <c r="N11" i="5"/>
  <c r="N9" i="5"/>
  <c r="N14" i="5"/>
  <c r="Q14" i="5" s="1"/>
  <c r="N12" i="5"/>
  <c r="Q12" i="5" s="1"/>
  <c r="N13" i="5"/>
  <c r="Q13" i="5" s="1"/>
  <c r="I13" i="5"/>
  <c r="J13" i="5" s="1"/>
  <c r="I12" i="5"/>
  <c r="J12" i="5" s="1"/>
  <c r="I14" i="5"/>
  <c r="J14" i="5" s="1"/>
  <c r="N16" i="5"/>
  <c r="I11" i="5"/>
  <c r="J11" i="5" s="1"/>
  <c r="I9" i="5"/>
  <c r="J9" i="5" s="1"/>
  <c r="N17" i="5"/>
  <c r="P10" i="5"/>
  <c r="I16" i="5"/>
  <c r="J16" i="5" s="1"/>
  <c r="K16" i="6" s="1"/>
  <c r="P11" i="5"/>
  <c r="P16" i="5"/>
  <c r="I10" i="5"/>
  <c r="J10" i="5" s="1"/>
  <c r="P9" i="5"/>
  <c r="K24" i="6" l="1"/>
  <c r="Q17" i="5"/>
  <c r="Q11" i="5"/>
  <c r="Q9" i="5"/>
  <c r="J27" i="5"/>
  <c r="Q16" i="5"/>
  <c r="Q10" i="5"/>
  <c r="Q27" i="5" l="1"/>
</calcChain>
</file>

<file path=xl/sharedStrings.xml><?xml version="1.0" encoding="utf-8"?>
<sst xmlns="http://schemas.openxmlformats.org/spreadsheetml/2006/main" count="89" uniqueCount="45">
  <si>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</si>
  <si>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</si>
  <si>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</si>
  <si>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</si>
  <si>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</si>
  <si>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</si>
  <si>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</si>
  <si>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</si>
  <si>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</si>
  <si>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</si>
  <si>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</si>
  <si>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</si>
  <si>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</si>
  <si>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</si>
  <si>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</si>
  <si>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</si>
  <si>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</si>
  <si>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</si>
  <si>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</si>
  <si>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</si>
  <si>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</si>
  <si>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</si>
  <si>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Madrid, a 26 de septiembre de 2024</t>
  </si>
  <si>
    <t>PROPUESTA DE ADJUDICACIÓN DEL EXPEDIENTE S-04553-2024</t>
  </si>
  <si>
    <t>"Adquisición de tarjetas de memoria y discos duros"</t>
  </si>
  <si>
    <t>Lote 1: Tarjetas de memoria SXS y XQD</t>
  </si>
  <si>
    <t>LOTE 2: 	Discos duros de 2TB y 4TB</t>
  </si>
  <si>
    <t>BROAD SERVICE TECHICAL SUPPORT, S.L.</t>
  </si>
  <si>
    <t>ENERGIA, INSTALACIONES T ASESORIA, SLU</t>
  </si>
  <si>
    <t>GERSA INFORMATICA SL</t>
  </si>
  <si>
    <t>KUIPER INFORMÁTICA, S.A.</t>
  </si>
  <si>
    <t>SINERGIA FACILITY, S.L.</t>
  </si>
  <si>
    <t xml:space="preserve">	TEDITRONIC, S.L.</t>
  </si>
  <si>
    <t>VIDEOLAB, S.A.</t>
  </si>
  <si>
    <t>Alternativa 2: oferta conjunta "A" por los dos lotes (1% de descuento)</t>
  </si>
  <si>
    <t>Importe Oferta</t>
  </si>
  <si>
    <t>INFOREIN SA</t>
  </si>
  <si>
    <t>VIDEOLAB S.A.</t>
  </si>
  <si>
    <t xml:space="preserve">Importe Oferta </t>
  </si>
  <si>
    <t>Lote 1:  Tarjetas de memoria SXS y XQD</t>
  </si>
  <si>
    <t>Lote 2:  	Discos duros de 2TB y 4TB</t>
  </si>
  <si>
    <t>Madrid, a 26 septiembre de 2024</t>
  </si>
  <si>
    <t>Alternativa 1: Ofertas individuales</t>
  </si>
  <si>
    <t xml:space="preserve">Valor estimado            </t>
  </si>
  <si>
    <t>EXCLUIDA: supera el valor estimado del PCG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</si>
</sst>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19" x14ac:knownFonts="1">
    <font>
      <sz val="10"/>
      <name val="Arial"/>
    </font>
    <font>
      <sz val="10"/>
      <name val="Arial"/>
      <family val="2"/>
    </font>
    <font>
      <b/>
      <sz val="12"/>
      <name val="Tahoma"/>
      <family val="2"/>
    </font>
    <font>
      <sz val="10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ITC Officina RTVE"/>
      <family val="1"/>
    </font>
    <font>
      <sz val="12"/>
      <name val="ITC Officina RTVE"/>
      <family val="1"/>
    </font>
    <font>
      <b/>
      <sz val="8"/>
      <color rgb="FFFF0000"/>
      <name val="ITC Officina RTVE"/>
      <family val="1"/>
    </font>
    <font>
      <sz val="8"/>
      <name val="ITC Officina RTVE"/>
      <family val="1"/>
    </font>
    <font>
      <b/>
      <sz val="8"/>
      <name val="ITC Officina RTVE"/>
      <family val="1"/>
    </font>
    <font>
      <b/>
      <sz val="10"/>
      <color rgb="FFFF0000"/>
      <name val="ITC Officina RTVE"/>
      <family val="1"/>
    </font>
    <font>
      <b/>
      <u/>
      <sz val="14"/>
      <color theme="9" tint="-0.249977111117893"/>
      <name val="ITC Officina RTVE"/>
      <family val="1"/>
    </font>
    <font>
      <b/>
      <u/>
      <sz val="12"/>
      <name val="ITC Officina RTVE"/>
      <family val="1"/>
    </font>
    <font>
      <b/>
      <sz val="12"/>
      <color rgb="FFFF0000"/>
      <name val="ITC Officina RTVE"/>
      <family val="1"/>
    </font>
    <font>
      <b/>
      <sz val="12"/>
      <name val="ITC Officina RTVE"/>
      <family val="1"/>
    </font>
    <font>
      <sz val="11"/>
      <name val="ITC Officina RTVE"/>
      <family val="1"/>
    </font>
    <font>
      <b/>
      <sz val="11"/>
      <name val="ITC Officina RTVE"/>
      <family val="1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92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0" fillId="6" borderId="0" xfId="0" applyFill="1"/>
    <xf numFmtId="0" fontId="7" fillId="0" borderId="0" xfId="0" applyFont="1" applyFill="1" applyBorder="1" applyAlignment="1">
      <alignment vertical="center" wrapText="1"/>
    </xf>
    <xf numFmtId="0" fontId="6" fillId="0" borderId="0" xfId="0" applyFont="1" applyFill="1" applyBorder="1"/>
    <xf numFmtId="0" fontId="8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right" indent="1"/>
    </xf>
    <xf numFmtId="0" fontId="10" fillId="0" borderId="0" xfId="0" applyFont="1" applyFill="1" applyBorder="1" applyAlignment="1">
      <alignment horizontal="right" indent="1"/>
    </xf>
    <xf numFmtId="0" fontId="11" fillId="0" borderId="0" xfId="0" applyFont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8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15" fillId="3" borderId="1" xfId="0" applyFont="1" applyFill="1" applyBorder="1" applyAlignment="1">
      <alignment vertical="center" wrapText="1"/>
    </xf>
    <xf numFmtId="4" fontId="7" fillId="0" borderId="13" xfId="0" applyNumberFormat="1" applyFont="1" applyFill="1" applyBorder="1" applyAlignment="1">
      <alignment horizontal="center" vertical="center"/>
    </xf>
    <xf numFmtId="4" fontId="7" fillId="0" borderId="12" xfId="0" applyNumberFormat="1" applyFont="1" applyFill="1" applyBorder="1" applyAlignment="1">
      <alignment horizontal="right" vertical="center" indent="1"/>
    </xf>
    <xf numFmtId="165" fontId="16" fillId="0" borderId="11" xfId="2" applyNumberFormat="1" applyFont="1" applyFill="1" applyBorder="1" applyAlignment="1">
      <alignment horizontal="center" vertical="center"/>
    </xf>
    <xf numFmtId="10" fontId="16" fillId="0" borderId="12" xfId="0" applyNumberFormat="1" applyFont="1" applyFill="1" applyBorder="1" applyAlignment="1">
      <alignment horizontal="center" vertical="center"/>
    </xf>
    <xf numFmtId="164" fontId="16" fillId="0" borderId="13" xfId="2" applyFont="1" applyFill="1" applyBorder="1" applyAlignment="1">
      <alignment horizontal="center" vertical="center"/>
    </xf>
    <xf numFmtId="9" fontId="16" fillId="0" borderId="11" xfId="3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vertical="center" wrapText="1"/>
    </xf>
    <xf numFmtId="4" fontId="7" fillId="0" borderId="14" xfId="0" applyNumberFormat="1" applyFont="1" applyFill="1" applyBorder="1" applyAlignment="1">
      <alignment horizontal="center" vertical="center"/>
    </xf>
    <xf numFmtId="4" fontId="15" fillId="4" borderId="2" xfId="0" applyNumberFormat="1" applyFont="1" applyFill="1" applyBorder="1" applyAlignment="1">
      <alignment horizontal="right" vertical="center" indent="1"/>
    </xf>
    <xf numFmtId="165" fontId="16" fillId="0" borderId="7" xfId="2" applyNumberFormat="1" applyFont="1" applyFill="1" applyBorder="1" applyAlignment="1">
      <alignment horizontal="center" vertical="center"/>
    </xf>
    <xf numFmtId="10" fontId="16" fillId="0" borderId="2" xfId="0" applyNumberFormat="1" applyFont="1" applyFill="1" applyBorder="1" applyAlignment="1">
      <alignment horizontal="center" vertical="center"/>
    </xf>
    <xf numFmtId="164" fontId="16" fillId="0" borderId="14" xfId="2" applyFont="1" applyFill="1" applyBorder="1" applyAlignment="1">
      <alignment horizontal="center" vertical="center"/>
    </xf>
    <xf numFmtId="9" fontId="16" fillId="0" borderId="7" xfId="3" applyFont="1" applyFill="1" applyBorder="1" applyAlignment="1">
      <alignment horizontal="center" vertical="center"/>
    </xf>
    <xf numFmtId="165" fontId="16" fillId="0" borderId="18" xfId="2" applyNumberFormat="1" applyFont="1" applyFill="1" applyBorder="1" applyAlignment="1">
      <alignment horizontal="center" vertical="center"/>
    </xf>
    <xf numFmtId="9" fontId="16" fillId="0" borderId="18" xfId="3" applyFont="1" applyFill="1" applyBorder="1" applyAlignment="1">
      <alignment horizontal="center" vertical="center"/>
    </xf>
    <xf numFmtId="10" fontId="16" fillId="0" borderId="19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vertical="center" wrapText="1"/>
    </xf>
    <xf numFmtId="166" fontId="7" fillId="0" borderId="16" xfId="0" applyNumberFormat="1" applyFont="1" applyFill="1" applyBorder="1" applyAlignment="1">
      <alignment horizontal="center" vertical="center"/>
    </xf>
    <xf numFmtId="4" fontId="7" fillId="0" borderId="17" xfId="0" applyNumberFormat="1" applyFont="1" applyFill="1" applyBorder="1" applyAlignment="1">
      <alignment horizontal="center" vertical="center"/>
    </xf>
    <xf numFmtId="165" fontId="16" fillId="0" borderId="15" xfId="2" applyNumberFormat="1" applyFont="1" applyFill="1" applyBorder="1" applyAlignment="1">
      <alignment horizontal="center" vertical="center"/>
    </xf>
    <xf numFmtId="10" fontId="16" fillId="0" borderId="16" xfId="0" applyNumberFormat="1" applyFont="1" applyFill="1" applyBorder="1" applyAlignment="1">
      <alignment horizontal="center" vertical="center"/>
    </xf>
    <xf numFmtId="164" fontId="16" fillId="0" borderId="17" xfId="2" applyFont="1" applyFill="1" applyBorder="1" applyAlignment="1">
      <alignment horizontal="center" vertical="center"/>
    </xf>
    <xf numFmtId="9" fontId="16" fillId="0" borderId="15" xfId="3" applyFont="1" applyFill="1" applyBorder="1" applyAlignment="1">
      <alignment horizontal="center" vertical="center"/>
    </xf>
    <xf numFmtId="166" fontId="7" fillId="0" borderId="16" xfId="0" applyNumberFormat="1" applyFont="1" applyFill="1" applyBorder="1" applyAlignment="1">
      <alignment horizontal="right" vertical="center" indent="1"/>
    </xf>
    <xf numFmtId="4" fontId="7" fillId="0" borderId="16" xfId="0" applyNumberFormat="1" applyFont="1" applyFill="1" applyBorder="1" applyAlignment="1">
      <alignment horizontal="right" vertical="center" indent="1"/>
    </xf>
    <xf numFmtId="0" fontId="9" fillId="0" borderId="16" xfId="0" applyFont="1" applyFill="1" applyBorder="1"/>
    <xf numFmtId="166" fontId="7" fillId="0" borderId="12" xfId="0" applyNumberFormat="1" applyFont="1" applyFill="1" applyBorder="1" applyAlignment="1">
      <alignment horizontal="center" vertical="center"/>
    </xf>
    <xf numFmtId="166" fontId="7" fillId="0" borderId="11" xfId="0" applyNumberFormat="1" applyFont="1" applyFill="1" applyBorder="1" applyAlignment="1">
      <alignment horizontal="right" vertical="center" indent="1"/>
    </xf>
    <xf numFmtId="166" fontId="7" fillId="0" borderId="12" xfId="0" applyNumberFormat="1" applyFont="1" applyFill="1" applyBorder="1" applyAlignment="1">
      <alignment horizontal="right" vertical="center" indent="1"/>
    </xf>
    <xf numFmtId="0" fontId="9" fillId="0" borderId="12" xfId="0" applyFont="1" applyFill="1" applyBorder="1"/>
    <xf numFmtId="166" fontId="7" fillId="0" borderId="2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 wrapText="1"/>
    </xf>
    <xf numFmtId="4" fontId="7" fillId="0" borderId="13" xfId="0" applyNumberFormat="1" applyFont="1" applyFill="1" applyBorder="1" applyAlignment="1">
      <alignment horizontal="right" vertical="center" indent="1"/>
    </xf>
    <xf numFmtId="0" fontId="7" fillId="0" borderId="7" xfId="0" applyNumberFormat="1" applyFont="1" applyFill="1" applyBorder="1" applyAlignment="1">
      <alignment horizontal="center" vertical="center" wrapText="1"/>
    </xf>
    <xf numFmtId="166" fontId="7" fillId="4" borderId="7" xfId="0" applyNumberFormat="1" applyFont="1" applyFill="1" applyBorder="1" applyAlignment="1">
      <alignment horizontal="right" vertical="center" indent="1"/>
    </xf>
    <xf numFmtId="4" fontId="15" fillId="4" borderId="14" xfId="0" applyNumberFormat="1" applyFont="1" applyFill="1" applyBorder="1" applyAlignment="1">
      <alignment horizontal="right" vertical="center" indent="1"/>
    </xf>
    <xf numFmtId="166" fontId="7" fillId="4" borderId="2" xfId="0" applyNumberFormat="1" applyFont="1" applyFill="1" applyBorder="1" applyAlignment="1">
      <alignment horizontal="right" vertical="center" indent="1"/>
    </xf>
    <xf numFmtId="4" fontId="7" fillId="4" borderId="2" xfId="0" applyNumberFormat="1" applyFont="1" applyFill="1" applyBorder="1" applyAlignment="1">
      <alignment horizontal="right" vertical="center" indent="1"/>
    </xf>
    <xf numFmtId="165" fontId="16" fillId="0" borderId="2" xfId="2" applyNumberFormat="1" applyFont="1" applyFill="1" applyBorder="1" applyAlignment="1">
      <alignment horizontal="center" vertical="center"/>
    </xf>
    <xf numFmtId="0" fontId="7" fillId="0" borderId="15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right" vertical="center" indent="1"/>
    </xf>
    <xf numFmtId="4" fontId="7" fillId="0" borderId="17" xfId="0" applyNumberFormat="1" applyFont="1" applyFill="1" applyBorder="1" applyAlignment="1">
      <alignment horizontal="right" vertical="center" indent="1"/>
    </xf>
    <xf numFmtId="164" fontId="16" fillId="0" borderId="25" xfId="2" applyFont="1" applyFill="1" applyBorder="1" applyAlignment="1">
      <alignment horizontal="center" vertical="center"/>
    </xf>
    <xf numFmtId="0" fontId="16" fillId="0" borderId="6" xfId="0" applyFont="1" applyBorder="1"/>
    <xf numFmtId="164" fontId="16" fillId="0" borderId="20" xfId="2" applyFont="1" applyFill="1" applyBorder="1" applyAlignment="1">
      <alignment horizontal="center" vertical="center"/>
    </xf>
    <xf numFmtId="165" fontId="17" fillId="0" borderId="30" xfId="2" applyNumberFormat="1" applyFont="1" applyFill="1" applyBorder="1" applyAlignment="1">
      <alignment horizontal="center" vertical="center"/>
    </xf>
    <xf numFmtId="164" fontId="17" fillId="0" borderId="25" xfId="2" applyFont="1" applyFill="1" applyBorder="1" applyAlignment="1">
      <alignment horizontal="center" vertical="center"/>
    </xf>
    <xf numFmtId="9" fontId="16" fillId="6" borderId="11" xfId="3" applyFont="1" applyFill="1" applyBorder="1" applyAlignment="1">
      <alignment horizontal="center" vertical="center"/>
    </xf>
    <xf numFmtId="165" fontId="16" fillId="6" borderId="12" xfId="2" applyNumberFormat="1" applyFont="1" applyFill="1" applyBorder="1" applyAlignment="1">
      <alignment horizontal="center" vertical="center"/>
    </xf>
    <xf numFmtId="10" fontId="16" fillId="6" borderId="12" xfId="0" applyNumberFormat="1" applyFont="1" applyFill="1" applyBorder="1" applyAlignment="1">
      <alignment horizontal="center" vertical="center"/>
    </xf>
    <xf numFmtId="9" fontId="16" fillId="6" borderId="7" xfId="3" applyFont="1" applyFill="1" applyBorder="1" applyAlignment="1">
      <alignment horizontal="center" vertical="center"/>
    </xf>
    <xf numFmtId="10" fontId="16" fillId="6" borderId="2" xfId="0" applyNumberFormat="1" applyFont="1" applyFill="1" applyBorder="1" applyAlignment="1">
      <alignment horizontal="center" vertical="center"/>
    </xf>
    <xf numFmtId="9" fontId="16" fillId="6" borderId="18" xfId="3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4" fontId="16" fillId="0" borderId="26" xfId="0" applyNumberFormat="1" applyFont="1" applyBorder="1" applyAlignment="1">
      <alignment horizontal="center" vertical="center"/>
    </xf>
    <xf numFmtId="4" fontId="16" fillId="0" borderId="13" xfId="0" applyNumberFormat="1" applyFont="1" applyFill="1" applyBorder="1" applyAlignment="1">
      <alignment horizontal="center" vertical="center"/>
    </xf>
    <xf numFmtId="4" fontId="16" fillId="0" borderId="14" xfId="0" applyNumberFormat="1" applyFont="1" applyFill="1" applyBorder="1" applyAlignment="1">
      <alignment horizontal="center" vertical="center"/>
    </xf>
    <xf numFmtId="0" fontId="16" fillId="6" borderId="2" xfId="0" applyFont="1" applyFill="1" applyBorder="1"/>
    <xf numFmtId="4" fontId="16" fillId="0" borderId="20" xfId="0" applyNumberFormat="1" applyFont="1" applyFill="1" applyBorder="1" applyAlignment="1">
      <alignment horizontal="center" vertical="center"/>
    </xf>
    <xf numFmtId="166" fontId="16" fillId="0" borderId="16" xfId="0" applyNumberFormat="1" applyFont="1" applyFill="1" applyBorder="1" applyAlignment="1">
      <alignment horizontal="left" vertical="center"/>
    </xf>
    <xf numFmtId="4" fontId="16" fillId="0" borderId="16" xfId="0" applyNumberFormat="1" applyFont="1" applyBorder="1" applyAlignment="1">
      <alignment horizontal="center" vertical="center"/>
    </xf>
    <xf numFmtId="4" fontId="16" fillId="0" borderId="17" xfId="0" applyNumberFormat="1" applyFont="1" applyFill="1" applyBorder="1" applyAlignment="1">
      <alignment horizontal="center" vertical="center"/>
    </xf>
    <xf numFmtId="4" fontId="16" fillId="0" borderId="27" xfId="0" applyNumberFormat="1" applyFont="1" applyBorder="1" applyAlignment="1">
      <alignment horizontal="center" vertical="center"/>
    </xf>
    <xf numFmtId="4" fontId="16" fillId="0" borderId="2" xfId="0" applyNumberFormat="1" applyFont="1" applyBorder="1" applyAlignment="1">
      <alignment horizontal="center" vertical="center"/>
    </xf>
    <xf numFmtId="0" fontId="16" fillId="6" borderId="12" xfId="0" applyFont="1" applyFill="1" applyBorder="1"/>
    <xf numFmtId="0" fontId="16" fillId="6" borderId="19" xfId="0" applyFont="1" applyFill="1" applyBorder="1"/>
    <xf numFmtId="0" fontId="16" fillId="0" borderId="15" xfId="0" applyFont="1" applyBorder="1" applyAlignment="1">
      <alignment vertical="center" wrapText="1"/>
    </xf>
    <xf numFmtId="4" fontId="16" fillId="0" borderId="32" xfId="0" applyNumberFormat="1" applyFont="1" applyBorder="1" applyAlignment="1">
      <alignment horizontal="center" vertical="center"/>
    </xf>
    <xf numFmtId="164" fontId="16" fillId="6" borderId="25" xfId="2" applyFont="1" applyFill="1" applyBorder="1" applyAlignment="1">
      <alignment horizontal="center" vertical="center"/>
    </xf>
    <xf numFmtId="0" fontId="16" fillId="6" borderId="6" xfId="0" applyFont="1" applyFill="1" applyBorder="1"/>
    <xf numFmtId="0" fontId="16" fillId="6" borderId="0" xfId="0" applyFont="1" applyFill="1" applyBorder="1" applyAlignment="1">
      <alignment vertical="center" wrapText="1"/>
    </xf>
    <xf numFmtId="0" fontId="17" fillId="6" borderId="3" xfId="0" applyNumberFormat="1" applyFont="1" applyFill="1" applyBorder="1" applyAlignment="1">
      <alignment horizontal="right" vertical="center" wrapText="1"/>
    </xf>
    <xf numFmtId="166" fontId="17" fillId="6" borderId="3" xfId="0" applyNumberFormat="1" applyFont="1" applyFill="1" applyBorder="1" applyAlignment="1">
      <alignment horizontal="center" vertical="center"/>
    </xf>
    <xf numFmtId="0" fontId="16" fillId="6" borderId="0" xfId="0" applyFont="1" applyFill="1" applyBorder="1"/>
    <xf numFmtId="0" fontId="17" fillId="6" borderId="24" xfId="0" applyNumberFormat="1" applyFont="1" applyFill="1" applyBorder="1" applyAlignment="1">
      <alignment horizontal="right" vertical="top" wrapText="1"/>
    </xf>
    <xf numFmtId="0" fontId="16" fillId="6" borderId="0" xfId="0" applyFont="1" applyFill="1"/>
    <xf numFmtId="4" fontId="16" fillId="6" borderId="2" xfId="0" applyNumberFormat="1" applyFont="1" applyFill="1" applyBorder="1" applyAlignment="1">
      <alignment horizontal="center" vertical="center"/>
    </xf>
    <xf numFmtId="10" fontId="16" fillId="6" borderId="29" xfId="0" applyNumberFormat="1" applyFont="1" applyFill="1" applyBorder="1" applyAlignment="1">
      <alignment horizontal="center" vertical="center"/>
    </xf>
    <xf numFmtId="4" fontId="16" fillId="6" borderId="12" xfId="0" applyNumberFormat="1" applyFont="1" applyFill="1" applyBorder="1" applyAlignment="1">
      <alignment horizontal="center" vertical="center"/>
    </xf>
    <xf numFmtId="10" fontId="16" fillId="6" borderId="19" xfId="0" applyNumberFormat="1" applyFont="1" applyFill="1" applyBorder="1" applyAlignment="1">
      <alignment horizontal="center" vertical="center"/>
    </xf>
    <xf numFmtId="164" fontId="16" fillId="6" borderId="12" xfId="2" applyFont="1" applyFill="1" applyBorder="1" applyAlignment="1">
      <alignment horizontal="center" vertical="center"/>
    </xf>
    <xf numFmtId="4" fontId="16" fillId="4" borderId="13" xfId="0" applyNumberFormat="1" applyFont="1" applyFill="1" applyBorder="1" applyAlignment="1">
      <alignment horizontal="center" vertical="center"/>
    </xf>
    <xf numFmtId="164" fontId="16" fillId="6" borderId="2" xfId="2" applyFont="1" applyFill="1" applyBorder="1" applyAlignment="1">
      <alignment horizontal="center" vertical="center"/>
    </xf>
    <xf numFmtId="4" fontId="16" fillId="4" borderId="14" xfId="0" applyNumberFormat="1" applyFont="1" applyFill="1" applyBorder="1" applyAlignment="1">
      <alignment horizontal="center" vertical="center"/>
    </xf>
    <xf numFmtId="166" fontId="16" fillId="0" borderId="12" xfId="0" applyNumberFormat="1" applyFont="1" applyFill="1" applyBorder="1" applyAlignment="1">
      <alignment horizontal="center" vertical="center"/>
    </xf>
    <xf numFmtId="166" fontId="16" fillId="0" borderId="2" xfId="0" applyNumberFormat="1" applyFont="1" applyFill="1" applyBorder="1" applyAlignment="1">
      <alignment horizontal="center" vertical="center"/>
    </xf>
    <xf numFmtId="9" fontId="4" fillId="6" borderId="4" xfId="3" applyFont="1" applyFill="1" applyBorder="1" applyAlignment="1">
      <alignment horizontal="left" vertical="center"/>
    </xf>
    <xf numFmtId="9" fontId="4" fillId="6" borderId="22" xfId="3" applyFont="1" applyFill="1" applyBorder="1" applyAlignment="1">
      <alignment horizontal="left" vertical="center"/>
    </xf>
    <xf numFmtId="9" fontId="4" fillId="6" borderId="23" xfId="3" applyFont="1" applyFill="1" applyBorder="1" applyAlignment="1">
      <alignment horizontal="left" vertical="center"/>
    </xf>
    <xf numFmtId="0" fontId="5" fillId="6" borderId="0" xfId="0" applyFont="1" applyFill="1" applyAlignment="1">
      <alignment horizontal="center"/>
    </xf>
    <xf numFmtId="0" fontId="16" fillId="6" borderId="0" xfId="0" applyFont="1" applyFill="1" applyAlignment="1">
      <alignment horizontal="left" wrapText="1"/>
    </xf>
    <xf numFmtId="164" fontId="16" fillId="6" borderId="34" xfId="2" applyFont="1" applyFill="1" applyBorder="1" applyAlignment="1">
      <alignment horizontal="center" vertical="center"/>
    </xf>
    <xf numFmtId="164" fontId="16" fillId="6" borderId="35" xfId="2" applyFont="1" applyFill="1" applyBorder="1" applyAlignment="1">
      <alignment horizontal="center" vertical="center"/>
    </xf>
    <xf numFmtId="164" fontId="16" fillId="6" borderId="36" xfId="2" applyFont="1" applyFill="1" applyBorder="1" applyAlignment="1">
      <alignment horizontal="center" vertical="center"/>
    </xf>
    <xf numFmtId="9" fontId="16" fillId="6" borderId="34" xfId="3" applyFont="1" applyFill="1" applyBorder="1" applyAlignment="1">
      <alignment horizontal="center" vertical="center"/>
    </xf>
    <xf numFmtId="9" fontId="16" fillId="6" borderId="35" xfId="3" applyFont="1" applyFill="1" applyBorder="1" applyAlignment="1">
      <alignment horizontal="center" vertical="center"/>
    </xf>
    <xf numFmtId="9" fontId="16" fillId="6" borderId="36" xfId="3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165" fontId="14" fillId="0" borderId="4" xfId="2" applyNumberFormat="1" applyFont="1" applyFill="1" applyBorder="1" applyAlignment="1">
      <alignment horizontal="left" vertical="center"/>
    </xf>
    <xf numFmtId="165" fontId="14" fillId="0" borderId="22" xfId="2" applyNumberFormat="1" applyFont="1" applyFill="1" applyBorder="1" applyAlignment="1">
      <alignment horizontal="left" vertical="center"/>
    </xf>
    <xf numFmtId="165" fontId="14" fillId="0" borderId="23" xfId="2" applyNumberFormat="1" applyFont="1" applyFill="1" applyBorder="1" applyAlignment="1">
      <alignment horizontal="left" vertical="center"/>
    </xf>
    <xf numFmtId="9" fontId="14" fillId="0" borderId="4" xfId="3" applyFont="1" applyFill="1" applyBorder="1" applyAlignment="1">
      <alignment horizontal="left" vertical="center"/>
    </xf>
    <xf numFmtId="9" fontId="14" fillId="0" borderId="22" xfId="3" applyFont="1" applyFill="1" applyBorder="1" applyAlignment="1">
      <alignment horizontal="left" vertical="center"/>
    </xf>
    <xf numFmtId="9" fontId="14" fillId="0" borderId="23" xfId="3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 wrapText="1"/>
    </xf>
    <xf numFmtId="4" fontId="16" fillId="4" borderId="19" xfId="0" applyNumberFormat="1" applyFont="1" applyFill="1" applyBorder="1" applyAlignment="1">
      <alignment horizontal="center" vertical="center"/>
    </xf>
    <xf numFmtId="4" fontId="17" fillId="4" borderId="33" xfId="0" applyNumberFormat="1" applyFont="1" applyFill="1" applyBorder="1" applyAlignment="1">
      <alignment horizontal="center" vertical="center"/>
    </xf>
    <xf numFmtId="166" fontId="16" fillId="4" borderId="2" xfId="0" applyNumberFormat="1" applyFont="1" applyFill="1" applyBorder="1" applyAlignment="1">
      <alignment horizontal="center" vertical="center"/>
    </xf>
    <xf numFmtId="4" fontId="16" fillId="4" borderId="2" xfId="0" applyNumberFormat="1" applyFont="1" applyFill="1" applyBorder="1" applyAlignment="1">
      <alignment horizontal="center" vertical="center"/>
    </xf>
    <xf numFmtId="4" fontId="17" fillId="4" borderId="2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right" vertical="center"/>
    </xf>
    <xf numFmtId="4" fontId="16" fillId="0" borderId="28" xfId="0" applyNumberFormat="1" applyFont="1" applyFill="1" applyBorder="1" applyAlignment="1">
      <alignment horizontal="right" vertical="center" indent="1"/>
    </xf>
    <xf numFmtId="4" fontId="16" fillId="0" borderId="12" xfId="0" applyNumberFormat="1" applyFont="1" applyFill="1" applyBorder="1" applyAlignment="1">
      <alignment horizontal="right" vertical="center" indent="1"/>
    </xf>
    <xf numFmtId="4" fontId="16" fillId="0" borderId="2" xfId="0" applyNumberFormat="1" applyFont="1" applyBorder="1"/>
    <xf numFmtId="4" fontId="16" fillId="0" borderId="2" xfId="0" applyNumberFormat="1" applyFont="1" applyFill="1" applyBorder="1" applyAlignment="1">
      <alignment horizontal="right" vertical="center" indent="1"/>
    </xf>
    <xf numFmtId="4" fontId="16" fillId="4" borderId="2" xfId="0" applyNumberFormat="1" applyFont="1" applyFill="1" applyBorder="1" applyAlignment="1">
      <alignment horizontal="right" vertical="center" indent="1"/>
    </xf>
    <xf numFmtId="166" fontId="16" fillId="0" borderId="2" xfId="0" applyNumberFormat="1" applyFont="1" applyFill="1" applyBorder="1" applyAlignment="1">
      <alignment horizontal="right" vertical="center" indent="1"/>
    </xf>
    <xf numFmtId="4" fontId="16" fillId="0" borderId="14" xfId="0" applyNumberFormat="1" applyFont="1" applyFill="1" applyBorder="1" applyAlignment="1">
      <alignment horizontal="right" vertical="center" indent="1"/>
    </xf>
    <xf numFmtId="0" fontId="16" fillId="0" borderId="26" xfId="0" applyFont="1" applyFill="1" applyBorder="1"/>
    <xf numFmtId="4" fontId="16" fillId="0" borderId="19" xfId="0" applyNumberFormat="1" applyFont="1" applyFill="1" applyBorder="1" applyAlignment="1">
      <alignment horizontal="right" vertical="center" indent="1"/>
    </xf>
    <xf numFmtId="0" fontId="16" fillId="0" borderId="31" xfId="0" applyFont="1" applyFill="1" applyBorder="1"/>
    <xf numFmtId="166" fontId="16" fillId="5" borderId="4" xfId="0" applyNumberFormat="1" applyFont="1" applyFill="1" applyBorder="1" applyAlignment="1">
      <alignment horizontal="center" vertical="center" wrapText="1"/>
    </xf>
    <xf numFmtId="166" fontId="16" fillId="5" borderId="22" xfId="0" applyNumberFormat="1" applyFont="1" applyFill="1" applyBorder="1" applyAlignment="1">
      <alignment horizontal="center" vertical="center" wrapText="1"/>
    </xf>
    <xf numFmtId="166" fontId="16" fillId="5" borderId="23" xfId="0" applyNumberFormat="1" applyFont="1" applyFill="1" applyBorder="1" applyAlignment="1">
      <alignment horizontal="center" vertical="center" wrapText="1"/>
    </xf>
    <xf numFmtId="166" fontId="16" fillId="0" borderId="11" xfId="0" applyNumberFormat="1" applyFont="1" applyFill="1" applyBorder="1" applyAlignment="1">
      <alignment horizontal="right" vertical="center" indent="1"/>
    </xf>
    <xf numFmtId="166" fontId="16" fillId="0" borderId="12" xfId="0" applyNumberFormat="1" applyFont="1" applyFill="1" applyBorder="1" applyAlignment="1">
      <alignment horizontal="right" vertical="center" indent="1"/>
    </xf>
    <xf numFmtId="4" fontId="16" fillId="0" borderId="13" xfId="0" applyNumberFormat="1" applyFont="1" applyFill="1" applyBorder="1" applyAlignment="1">
      <alignment horizontal="right" vertical="center" indent="1"/>
    </xf>
    <xf numFmtId="166" fontId="16" fillId="0" borderId="7" xfId="0" applyNumberFormat="1" applyFont="1" applyFill="1" applyBorder="1" applyAlignment="1">
      <alignment horizontal="right" vertical="center" indent="1"/>
    </xf>
    <xf numFmtId="4" fontId="16" fillId="6" borderId="2" xfId="0" applyNumberFormat="1" applyFont="1" applyFill="1" applyBorder="1" applyAlignment="1">
      <alignment horizontal="right" vertical="center" indent="1"/>
    </xf>
    <xf numFmtId="166" fontId="16" fillId="0" borderId="18" xfId="0" applyNumberFormat="1" applyFont="1" applyFill="1" applyBorder="1" applyAlignment="1">
      <alignment horizontal="right" vertical="center" indent="1"/>
    </xf>
    <xf numFmtId="166" fontId="16" fillId="0" borderId="19" xfId="0" applyNumberFormat="1" applyFont="1" applyFill="1" applyBorder="1" applyAlignment="1">
      <alignment horizontal="right" vertical="center" indent="1"/>
    </xf>
    <xf numFmtId="4" fontId="16" fillId="6" borderId="16" xfId="0" applyNumberFormat="1" applyFont="1" applyFill="1" applyBorder="1" applyAlignment="1">
      <alignment horizontal="right" vertical="center" indent="1"/>
    </xf>
    <xf numFmtId="4" fontId="16" fillId="0" borderId="17" xfId="0" applyNumberFormat="1" applyFont="1" applyFill="1" applyBorder="1" applyAlignment="1">
      <alignment horizontal="right" vertical="center" indent="1"/>
    </xf>
    <xf numFmtId="0" fontId="16" fillId="0" borderId="0" xfId="0" applyFont="1" applyFill="1" applyBorder="1" applyAlignment="1">
      <alignment vertical="center" wrapText="1"/>
    </xf>
    <xf numFmtId="0" fontId="17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0" fontId="16" fillId="0" borderId="0" xfId="0" applyFont="1" applyFill="1" applyBorder="1"/>
    <xf numFmtId="0" fontId="17" fillId="0" borderId="24" xfId="0" applyNumberFormat="1" applyFont="1" applyFill="1" applyBorder="1" applyAlignment="1">
      <alignment horizontal="left" vertical="top" wrapText="1"/>
    </xf>
    <xf numFmtId="0" fontId="18" fillId="6" borderId="0" xfId="0" applyFont="1" applyFill="1" applyAlignment="1">
      <alignment horizontal="left" wrapText="1"/>
    </xf>
    <xf numFmtId="4" fontId="16" fillId="6" borderId="12" xfId="0" applyNumberFormat="1" applyFont="1" applyFill="1" applyBorder="1" applyAlignment="1">
      <alignment horizontal="right" vertical="center" indent="1"/>
    </xf>
    <xf numFmtId="165" fontId="16" fillId="6" borderId="11" xfId="2" applyNumberFormat="1" applyFont="1" applyFill="1" applyBorder="1" applyAlignment="1">
      <alignment horizontal="center" vertical="center"/>
    </xf>
    <xf numFmtId="164" fontId="16" fillId="6" borderId="13" xfId="2" applyFont="1" applyFill="1" applyBorder="1" applyAlignment="1">
      <alignment horizontal="center" vertical="center"/>
    </xf>
    <xf numFmtId="166" fontId="16" fillId="6" borderId="12" xfId="0" applyNumberFormat="1" applyFont="1" applyFill="1" applyBorder="1" applyAlignment="1">
      <alignment horizontal="right" vertical="center" indent="1"/>
    </xf>
    <xf numFmtId="4" fontId="16" fillId="6" borderId="13" xfId="0" applyNumberFormat="1" applyFont="1" applyFill="1" applyBorder="1" applyAlignment="1">
      <alignment horizontal="right" vertical="center" indent="1"/>
    </xf>
    <xf numFmtId="165" fontId="16" fillId="6" borderId="7" xfId="2" applyNumberFormat="1" applyFont="1" applyFill="1" applyBorder="1" applyAlignment="1">
      <alignment horizontal="center" vertical="center"/>
    </xf>
    <xf numFmtId="164" fontId="16" fillId="6" borderId="14" xfId="2" applyFont="1" applyFill="1" applyBorder="1" applyAlignment="1">
      <alignment horizontal="center" vertical="center"/>
    </xf>
    <xf numFmtId="166" fontId="16" fillId="6" borderId="2" xfId="0" applyNumberFormat="1" applyFont="1" applyFill="1" applyBorder="1" applyAlignment="1">
      <alignment horizontal="right" vertical="center" indent="1"/>
    </xf>
    <xf numFmtId="4" fontId="16" fillId="6" borderId="14" xfId="0" applyNumberFormat="1" applyFont="1" applyFill="1" applyBorder="1" applyAlignment="1">
      <alignment horizontal="right" vertical="center" indent="1"/>
    </xf>
    <xf numFmtId="4" fontId="16" fillId="6" borderId="19" xfId="0" applyNumberFormat="1" applyFont="1" applyFill="1" applyBorder="1" applyAlignment="1">
      <alignment horizontal="right" vertical="center" indent="1"/>
    </xf>
    <xf numFmtId="165" fontId="16" fillId="6" borderId="18" xfId="2" applyNumberFormat="1" applyFont="1" applyFill="1" applyBorder="1" applyAlignment="1">
      <alignment horizontal="center" vertical="center"/>
    </xf>
    <xf numFmtId="4" fontId="16" fillId="4" borderId="19" xfId="0" applyNumberFormat="1" applyFont="1" applyFill="1" applyBorder="1"/>
    <xf numFmtId="4" fontId="16" fillId="4" borderId="16" xfId="0" applyNumberFormat="1" applyFont="1" applyFill="1" applyBorder="1" applyAlignment="1">
      <alignment horizontal="right" vertical="center" indent="1"/>
    </xf>
    <xf numFmtId="4" fontId="17" fillId="4" borderId="19" xfId="0" applyNumberFormat="1" applyFont="1" applyFill="1" applyBorder="1" applyAlignment="1">
      <alignment horizontal="right" vertical="center" indent="1"/>
    </xf>
    <xf numFmtId="166" fontId="16" fillId="4" borderId="19" xfId="0" applyNumberFormat="1" applyFont="1" applyFill="1" applyBorder="1" applyAlignment="1">
      <alignment horizontal="right" vertical="center" indent="1"/>
    </xf>
    <xf numFmtId="4" fontId="17" fillId="4" borderId="17" xfId="0" applyNumberFormat="1" applyFont="1" applyFill="1" applyBorder="1" applyAlignment="1">
      <alignment horizontal="right" vertical="center" indent="1"/>
    </xf>
    <xf numFmtId="166" fontId="16" fillId="4" borderId="18" xfId="0" applyNumberFormat="1" applyFont="1" applyFill="1" applyBorder="1" applyAlignment="1">
      <alignment horizontal="right" vertical="center" indent="1"/>
    </xf>
    <xf numFmtId="166" fontId="16" fillId="4" borderId="2" xfId="0" applyNumberFormat="1" applyFont="1" applyFill="1" applyBorder="1" applyAlignment="1">
      <alignment horizontal="right" vertical="center" indent="1"/>
    </xf>
    <xf numFmtId="4" fontId="16" fillId="4" borderId="14" xfId="0" applyNumberFormat="1" applyFont="1" applyFill="1" applyBorder="1" applyAlignment="1">
      <alignment horizontal="right" vertical="center" indent="1"/>
    </xf>
    <xf numFmtId="166" fontId="16" fillId="5" borderId="37" xfId="0" applyNumberFormat="1" applyFont="1" applyFill="1" applyBorder="1" applyAlignment="1">
      <alignment horizontal="center" vertical="center" wrapText="1"/>
    </xf>
    <xf numFmtId="166" fontId="16" fillId="5" borderId="38" xfId="0" applyNumberFormat="1" applyFont="1" applyFill="1" applyBorder="1" applyAlignment="1">
      <alignment horizontal="center" vertical="center" wrapText="1"/>
    </xf>
    <xf numFmtId="4" fontId="16" fillId="0" borderId="16" xfId="0" applyNumberFormat="1" applyFont="1" applyFill="1" applyBorder="1" applyAlignment="1">
      <alignment horizontal="right" vertical="center" inden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topLeftCell="A11" zoomScale="85" zoomScaleNormal="85" workbookViewId="0">
      <selection activeCell="B25" sqref="B25"/>
    </sheetView>
  </sheetViews>
  <sheetFormatPr baseColWidth="10" defaultRowHeight="12.75" x14ac:dyDescent="0.2"/>
  <cols>
    <col min="1" max="1" width="32.85546875" customWidth="1"/>
    <col min="2" max="2" width="34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8" x14ac:dyDescent="0.25">
      <c r="A2" s="114" t="str">
        <f>valoración!A3</f>
        <v>PROPUESTA DE ADJUDICACIÓN DEL EXPEDIENTE S-04553-2024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2"/>
    </row>
    <row r="3" spans="1:12" ht="18" x14ac:dyDescent="0.25">
      <c r="A3" s="114" t="str">
        <f>valoración!A4</f>
        <v>"Adquisición de tarjetas de memoria y discos duros"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2"/>
    </row>
    <row r="4" spans="1:12" ht="18" x14ac:dyDescent="0.25">
      <c r="A4" s="114" t="str">
        <f>valoración!A5</f>
        <v>RESUMEN PUNTUACIÓN TÉCNICA Y ECONÓMICA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2"/>
    </row>
    <row r="5" spans="1:12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13.5" thickBo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30.75" customHeight="1" thickBot="1" x14ac:dyDescent="0.25">
      <c r="A7" s="2"/>
      <c r="B7" s="2"/>
      <c r="C7" s="2"/>
      <c r="D7" s="2"/>
      <c r="E7" s="111" t="s">
        <v>42</v>
      </c>
      <c r="F7" s="112"/>
      <c r="G7" s="112"/>
      <c r="H7" s="112"/>
      <c r="I7" s="112"/>
      <c r="J7" s="112"/>
      <c r="K7" s="113"/>
      <c r="L7" s="2"/>
    </row>
    <row r="8" spans="1:12" ht="32.25" thickBot="1" x14ac:dyDescent="0.25">
      <c r="A8" s="1" t="s">
        <v>4</v>
      </c>
      <c r="B8" s="75" t="s">
        <v>5</v>
      </c>
      <c r="C8" s="76" t="s">
        <v>43</v>
      </c>
      <c r="D8" s="77" t="s">
        <v>0</v>
      </c>
      <c r="E8" s="75" t="s">
        <v>16</v>
      </c>
      <c r="F8" s="75" t="s">
        <v>38</v>
      </c>
      <c r="G8" s="76" t="s">
        <v>1</v>
      </c>
      <c r="H8" s="76" t="s">
        <v>17</v>
      </c>
      <c r="I8" s="76" t="s">
        <v>10</v>
      </c>
      <c r="J8" s="76" t="s">
        <v>11</v>
      </c>
      <c r="K8" s="77" t="s">
        <v>12</v>
      </c>
      <c r="L8" s="76" t="s">
        <v>20</v>
      </c>
    </row>
    <row r="9" spans="1:12" ht="35.1" customHeight="1" x14ac:dyDescent="0.2">
      <c r="A9" s="122" t="s">
        <v>39</v>
      </c>
      <c r="B9" s="78" t="s">
        <v>27</v>
      </c>
      <c r="C9" s="79">
        <v>23420</v>
      </c>
      <c r="D9" s="80">
        <v>10</v>
      </c>
      <c r="E9" s="69"/>
      <c r="F9" s="88">
        <v>20125</v>
      </c>
      <c r="G9" s="103">
        <f>valoración!F9</f>
        <v>84.58524223602484</v>
      </c>
      <c r="H9" s="103">
        <f>G9+D9</f>
        <v>94.58524223602484</v>
      </c>
      <c r="I9" s="70"/>
      <c r="J9" s="73">
        <f>valoración!I9</f>
        <v>0</v>
      </c>
      <c r="K9" s="105">
        <f>valoración!J9</f>
        <v>0</v>
      </c>
      <c r="L9" s="106">
        <f>100-(F9*100/$C$9)</f>
        <v>14.069171648163959</v>
      </c>
    </row>
    <row r="10" spans="1:12" ht="35.1" customHeight="1" x14ac:dyDescent="0.35">
      <c r="A10" s="123"/>
      <c r="B10" s="78" t="s">
        <v>28</v>
      </c>
      <c r="C10" s="79">
        <v>23420</v>
      </c>
      <c r="D10" s="81">
        <v>3</v>
      </c>
      <c r="E10" s="72"/>
      <c r="F10" s="88">
        <v>22990.85</v>
      </c>
      <c r="G10" s="101">
        <f>valoración!F10</f>
        <v>74.041542613691973</v>
      </c>
      <c r="H10" s="101">
        <f t="shared" ref="H10:H14" si="0">G10+D10</f>
        <v>77.041542613691973</v>
      </c>
      <c r="I10" s="82"/>
      <c r="J10" s="73">
        <f>valoración!I10</f>
        <v>0</v>
      </c>
      <c r="K10" s="107">
        <f>valoración!J10</f>
        <v>0</v>
      </c>
      <c r="L10" s="108">
        <f t="shared" ref="L10:L14" si="1">100-(F10*100/$C$9)</f>
        <v>1.8324081981212572</v>
      </c>
    </row>
    <row r="11" spans="1:12" ht="35.1" customHeight="1" x14ac:dyDescent="0.35">
      <c r="A11" s="123"/>
      <c r="B11" s="78" t="s">
        <v>29</v>
      </c>
      <c r="C11" s="79">
        <v>23420</v>
      </c>
      <c r="D11" s="83">
        <v>10</v>
      </c>
      <c r="E11" s="72"/>
      <c r="F11" s="88">
        <v>22730.7</v>
      </c>
      <c r="G11" s="101">
        <f>valoración!F11</f>
        <v>74.888938748036793</v>
      </c>
      <c r="H11" s="101">
        <f t="shared" si="0"/>
        <v>84.888938748036793</v>
      </c>
      <c r="I11" s="82"/>
      <c r="J11" s="73">
        <f>valoración!I11</f>
        <v>0</v>
      </c>
      <c r="K11" s="107">
        <f>valoración!J11</f>
        <v>0</v>
      </c>
      <c r="L11" s="108">
        <f t="shared" si="1"/>
        <v>2.9432109308283572</v>
      </c>
    </row>
    <row r="12" spans="1:12" ht="35.1" customHeight="1" x14ac:dyDescent="0.35">
      <c r="A12" s="123"/>
      <c r="B12" s="78" t="s">
        <v>30</v>
      </c>
      <c r="C12" s="79">
        <v>23420</v>
      </c>
      <c r="D12" s="83">
        <v>10</v>
      </c>
      <c r="E12" s="72"/>
      <c r="F12" s="88">
        <v>20789</v>
      </c>
      <c r="G12" s="101">
        <f>valoración!F12</f>
        <v>81.883592284381166</v>
      </c>
      <c r="H12" s="101">
        <f t="shared" si="0"/>
        <v>91.883592284381166</v>
      </c>
      <c r="I12" s="82"/>
      <c r="J12" s="73">
        <f>valoración!I12</f>
        <v>0</v>
      </c>
      <c r="K12" s="107">
        <f>valoración!J12</f>
        <v>0</v>
      </c>
      <c r="L12" s="108">
        <f t="shared" si="1"/>
        <v>11.233988044406487</v>
      </c>
    </row>
    <row r="13" spans="1:12" ht="35.1" customHeight="1" x14ac:dyDescent="0.35">
      <c r="A13" s="123"/>
      <c r="B13" s="78" t="s">
        <v>32</v>
      </c>
      <c r="C13" s="79">
        <v>23420</v>
      </c>
      <c r="D13" s="83">
        <v>3</v>
      </c>
      <c r="E13" s="72"/>
      <c r="F13" s="88">
        <v>23119.7</v>
      </c>
      <c r="G13" s="101">
        <f>valoración!F13</f>
        <v>73.628896568727114</v>
      </c>
      <c r="H13" s="101">
        <f t="shared" si="0"/>
        <v>76.628896568727114</v>
      </c>
      <c r="I13" s="82"/>
      <c r="J13" s="102">
        <f>valoración!I13</f>
        <v>0</v>
      </c>
      <c r="K13" s="107">
        <f>valoración!J13</f>
        <v>0</v>
      </c>
      <c r="L13" s="108">
        <f t="shared" si="1"/>
        <v>1.2822374039282636</v>
      </c>
    </row>
    <row r="14" spans="1:12" ht="35.1" customHeight="1" x14ac:dyDescent="0.35">
      <c r="A14" s="123"/>
      <c r="B14" s="78" t="s">
        <v>33</v>
      </c>
      <c r="C14" s="79">
        <v>23420</v>
      </c>
      <c r="D14" s="83">
        <v>10</v>
      </c>
      <c r="E14" s="74"/>
      <c r="F14" s="133">
        <v>18914.2</v>
      </c>
      <c r="G14" s="133">
        <f>valoración!F14</f>
        <v>90</v>
      </c>
      <c r="H14" s="134">
        <f t="shared" si="0"/>
        <v>100</v>
      </c>
      <c r="I14" s="90">
        <v>1</v>
      </c>
      <c r="J14" s="104">
        <f>valoración!I14</f>
        <v>0.90389810883828636</v>
      </c>
      <c r="K14" s="107">
        <f>valoración!J14</f>
        <v>90.38981088382863</v>
      </c>
      <c r="L14" s="108">
        <f t="shared" si="1"/>
        <v>19.23911187019641</v>
      </c>
    </row>
    <row r="15" spans="1:12" ht="35.1" customHeight="1" thickBot="1" x14ac:dyDescent="0.25">
      <c r="A15" s="124"/>
      <c r="B15" s="84" t="s">
        <v>31</v>
      </c>
      <c r="C15" s="85">
        <v>23420</v>
      </c>
      <c r="D15" s="86">
        <v>2</v>
      </c>
      <c r="E15" s="116" t="s">
        <v>44</v>
      </c>
      <c r="F15" s="117"/>
      <c r="G15" s="117"/>
      <c r="H15" s="117"/>
      <c r="I15" s="117"/>
      <c r="J15" s="117"/>
      <c r="K15" s="117"/>
      <c r="L15" s="118"/>
    </row>
    <row r="16" spans="1:12" ht="35.1" customHeight="1" x14ac:dyDescent="0.35">
      <c r="A16" s="122" t="s">
        <v>40</v>
      </c>
      <c r="B16" s="78" t="s">
        <v>27</v>
      </c>
      <c r="C16" s="87">
        <v>2490</v>
      </c>
      <c r="D16" s="88">
        <v>10</v>
      </c>
      <c r="E16" s="69"/>
      <c r="F16" s="109">
        <v>1945</v>
      </c>
      <c r="G16" s="103">
        <f>valoración!F16</f>
        <v>68.034447300771205</v>
      </c>
      <c r="H16" s="103">
        <f>G16+D16</f>
        <v>78.034447300771205</v>
      </c>
      <c r="I16" s="89"/>
      <c r="J16" s="71">
        <f>valoración!I16</f>
        <v>0</v>
      </c>
      <c r="K16" s="105">
        <f>valoración!J16</f>
        <v>0</v>
      </c>
      <c r="L16" s="106">
        <f>100-(F16*100/$C$16)</f>
        <v>21.887550200803219</v>
      </c>
    </row>
    <row r="17" spans="1:12" ht="35.1" customHeight="1" x14ac:dyDescent="0.35">
      <c r="A17" s="123"/>
      <c r="B17" s="78" t="s">
        <v>28</v>
      </c>
      <c r="C17" s="79">
        <v>2490</v>
      </c>
      <c r="D17" s="88">
        <v>10</v>
      </c>
      <c r="E17" s="72"/>
      <c r="F17" s="110">
        <v>2104.5</v>
      </c>
      <c r="G17" s="101">
        <f>valoración!F17</f>
        <v>62.878118317890234</v>
      </c>
      <c r="H17" s="101">
        <f t="shared" ref="H17:H22" si="2">G17+D17</f>
        <v>72.878118317890227</v>
      </c>
      <c r="I17" s="82"/>
      <c r="J17" s="73">
        <f>valoración!I17</f>
        <v>0</v>
      </c>
      <c r="K17" s="107">
        <f>valoración!J17</f>
        <v>0</v>
      </c>
      <c r="L17" s="108">
        <f t="shared" ref="L17:L22" si="3">100-(F17*100/$C$16)</f>
        <v>15.481927710843379</v>
      </c>
    </row>
    <row r="18" spans="1:12" ht="35.1" customHeight="1" x14ac:dyDescent="0.35">
      <c r="A18" s="123"/>
      <c r="B18" s="78" t="s">
        <v>29</v>
      </c>
      <c r="C18" s="79">
        <v>2490</v>
      </c>
      <c r="D18" s="88">
        <v>10</v>
      </c>
      <c r="E18" s="72"/>
      <c r="F18" s="110">
        <v>2017.5</v>
      </c>
      <c r="G18" s="101">
        <f>valoración!F18</f>
        <v>65.589591078066917</v>
      </c>
      <c r="H18" s="101">
        <f t="shared" si="2"/>
        <v>75.589591078066917</v>
      </c>
      <c r="I18" s="82"/>
      <c r="J18" s="73">
        <f>valoración!I18</f>
        <v>0</v>
      </c>
      <c r="K18" s="107">
        <f>valoración!J18</f>
        <v>0</v>
      </c>
      <c r="L18" s="108">
        <f t="shared" si="3"/>
        <v>18.975903614457835</v>
      </c>
    </row>
    <row r="19" spans="1:12" ht="35.1" customHeight="1" x14ac:dyDescent="0.35">
      <c r="A19" s="123"/>
      <c r="B19" s="78" t="s">
        <v>36</v>
      </c>
      <c r="C19" s="79">
        <v>2490</v>
      </c>
      <c r="D19" s="88">
        <v>10</v>
      </c>
      <c r="E19" s="72"/>
      <c r="F19" s="110">
        <v>2316.08</v>
      </c>
      <c r="G19" s="101">
        <f>valoración!F19</f>
        <v>57.134036820835206</v>
      </c>
      <c r="H19" s="101">
        <f t="shared" si="2"/>
        <v>67.134036820835206</v>
      </c>
      <c r="I19" s="82"/>
      <c r="J19" s="73">
        <f>valoración!I19</f>
        <v>0</v>
      </c>
      <c r="K19" s="107">
        <f>valoración!J19</f>
        <v>0</v>
      </c>
      <c r="L19" s="108">
        <f t="shared" si="3"/>
        <v>6.9847389558232891</v>
      </c>
    </row>
    <row r="20" spans="1:12" ht="35.1" customHeight="1" x14ac:dyDescent="0.35">
      <c r="A20" s="123"/>
      <c r="B20" s="78" t="s">
        <v>30</v>
      </c>
      <c r="C20" s="79">
        <v>2490</v>
      </c>
      <c r="D20" s="88">
        <v>10</v>
      </c>
      <c r="E20" s="72"/>
      <c r="F20" s="135">
        <v>1470.3</v>
      </c>
      <c r="G20" s="136">
        <f>valoración!F20</f>
        <v>90</v>
      </c>
      <c r="H20" s="137">
        <f t="shared" si="2"/>
        <v>100</v>
      </c>
      <c r="I20" s="82">
        <v>1</v>
      </c>
      <c r="J20" s="73">
        <f>valoración!I20</f>
        <v>9.6101891161713623E-2</v>
      </c>
      <c r="K20" s="107">
        <f>valoración!J20</f>
        <v>9.6101891161713624</v>
      </c>
      <c r="L20" s="108">
        <f t="shared" si="3"/>
        <v>40.951807228915662</v>
      </c>
    </row>
    <row r="21" spans="1:12" ht="35.1" customHeight="1" x14ac:dyDescent="0.35">
      <c r="A21" s="123"/>
      <c r="B21" s="78" t="s">
        <v>32</v>
      </c>
      <c r="C21" s="79">
        <v>2490</v>
      </c>
      <c r="D21" s="83">
        <v>3</v>
      </c>
      <c r="E21" s="72"/>
      <c r="F21" s="110">
        <v>1473.6</v>
      </c>
      <c r="G21" s="101">
        <f>valoración!F21</f>
        <v>89.798452768729646</v>
      </c>
      <c r="H21" s="101">
        <f t="shared" si="2"/>
        <v>92.798452768729646</v>
      </c>
      <c r="I21" s="82"/>
      <c r="J21" s="73">
        <f>valoración!I21</f>
        <v>0</v>
      </c>
      <c r="K21" s="107">
        <f>valoración!J21</f>
        <v>0</v>
      </c>
      <c r="L21" s="108">
        <f t="shared" si="3"/>
        <v>40.819277108433738</v>
      </c>
    </row>
    <row r="22" spans="1:12" ht="35.1" customHeight="1" x14ac:dyDescent="0.35">
      <c r="A22" s="123"/>
      <c r="B22" s="78" t="s">
        <v>37</v>
      </c>
      <c r="C22" s="79">
        <v>2490</v>
      </c>
      <c r="D22" s="83">
        <v>10</v>
      </c>
      <c r="E22" s="72"/>
      <c r="F22" s="110">
        <v>1963.1</v>
      </c>
      <c r="G22" s="101">
        <f>valoración!F22</f>
        <v>67.407162141510881</v>
      </c>
      <c r="H22" s="101">
        <f t="shared" si="2"/>
        <v>77.407162141510881</v>
      </c>
      <c r="I22" s="82"/>
      <c r="J22" s="73">
        <f>valoración!I22</f>
        <v>0</v>
      </c>
      <c r="K22" s="107">
        <f>valoración!J22</f>
        <v>0</v>
      </c>
      <c r="L22" s="108">
        <f t="shared" si="3"/>
        <v>21.160642570281126</v>
      </c>
    </row>
    <row r="23" spans="1:12" ht="35.1" customHeight="1" thickBot="1" x14ac:dyDescent="0.25">
      <c r="A23" s="124"/>
      <c r="B23" s="91" t="s">
        <v>31</v>
      </c>
      <c r="C23" s="92">
        <v>2490</v>
      </c>
      <c r="D23" s="86">
        <v>3</v>
      </c>
      <c r="E23" s="119" t="s">
        <v>44</v>
      </c>
      <c r="F23" s="120"/>
      <c r="G23" s="120"/>
      <c r="H23" s="120"/>
      <c r="I23" s="120"/>
      <c r="J23" s="120"/>
      <c r="K23" s="120"/>
      <c r="L23" s="121"/>
    </row>
    <row r="24" spans="1:12" ht="32.25" thickBot="1" x14ac:dyDescent="0.4">
      <c r="A24" s="95"/>
      <c r="B24" s="96" t="s">
        <v>13</v>
      </c>
      <c r="C24" s="97">
        <f>C9+C16</f>
        <v>25910</v>
      </c>
      <c r="D24" s="98"/>
      <c r="E24" s="98"/>
      <c r="F24" s="98"/>
      <c r="G24" s="98"/>
      <c r="H24" s="98"/>
      <c r="I24" s="98"/>
      <c r="J24" s="99" t="s">
        <v>19</v>
      </c>
      <c r="K24" s="93">
        <f>SUM(K9:K23)</f>
        <v>100</v>
      </c>
      <c r="L24" s="100"/>
    </row>
    <row r="25" spans="1:12" ht="29.25" customHeight="1" x14ac:dyDescent="0.3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</row>
    <row r="26" spans="1:12" ht="16.5" x14ac:dyDescent="0.35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</row>
    <row r="27" spans="1:12" ht="16.5" x14ac:dyDescent="0.35">
      <c r="A27" s="94" t="s">
        <v>2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</row>
    <row r="28" spans="1:12" ht="16.5" x14ac:dyDescent="0.35">
      <c r="A28" s="94" t="s">
        <v>22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</row>
    <row r="29" spans="1:12" ht="70.5" customHeight="1" x14ac:dyDescent="0.35">
      <c r="A29" s="115" t="s">
        <v>21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</row>
  </sheetData>
  <mergeCells count="9">
    <mergeCell ref="E7:K7"/>
    <mergeCell ref="A2:K2"/>
    <mergeCell ref="A3:K3"/>
    <mergeCell ref="A4:K4"/>
    <mergeCell ref="A29:L29"/>
    <mergeCell ref="E15:L15"/>
    <mergeCell ref="E23:L23"/>
    <mergeCell ref="A9:A15"/>
    <mergeCell ref="A16:A23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3"/>
  <sheetViews>
    <sheetView showGridLines="0" showZeros="0" topLeftCell="C1" zoomScale="85" zoomScaleNormal="85" workbookViewId="0">
      <selection activeCell="I19" sqref="I19"/>
    </sheetView>
  </sheetViews>
  <sheetFormatPr baseColWidth="10" defaultRowHeight="17.25" x14ac:dyDescent="0.3"/>
  <cols>
    <col min="1" max="1" width="30.42578125" style="3" customWidth="1"/>
    <col min="2" max="2" width="30.28515625" style="4" customWidth="1"/>
    <col min="3" max="3" width="25.140625" style="4" customWidth="1"/>
    <col min="4" max="4" width="17" style="4" customWidth="1"/>
    <col min="5" max="17" width="16.7109375" style="4" customWidth="1"/>
    <col min="18" max="16384" width="11.42578125" style="4"/>
  </cols>
  <sheetData>
    <row r="1" spans="1:21" x14ac:dyDescent="0.3">
      <c r="T1" s="5" t="s">
        <v>7</v>
      </c>
    </row>
    <row r="2" spans="1:21" s="6" customFormat="1" ht="48" customHeight="1" x14ac:dyDescent="0.25">
      <c r="A2" s="3"/>
      <c r="D2" s="7"/>
      <c r="E2" s="7"/>
      <c r="F2" s="7"/>
      <c r="G2" s="7"/>
      <c r="H2" s="8"/>
      <c r="M2" s="9"/>
      <c r="T2" s="10" t="s">
        <v>18</v>
      </c>
      <c r="U2" s="11">
        <v>90</v>
      </c>
    </row>
    <row r="3" spans="1:21" s="6" customFormat="1" ht="22.5" customHeight="1" x14ac:dyDescent="0.25">
      <c r="A3" s="132" t="s">
        <v>23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T3" s="12" t="s">
        <v>9</v>
      </c>
    </row>
    <row r="4" spans="1:21" s="6" customFormat="1" ht="22.5" customHeight="1" x14ac:dyDescent="0.25">
      <c r="A4" s="132" t="s">
        <v>24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</row>
    <row r="5" spans="1:21" s="6" customFormat="1" ht="24.6" customHeight="1" x14ac:dyDescent="0.25">
      <c r="A5" s="132" t="s">
        <v>3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</row>
    <row r="6" spans="1:21" s="6" customFormat="1" ht="24.6" customHeight="1" thickBot="1" x14ac:dyDescent="0.3">
      <c r="A6" s="13"/>
      <c r="B6" s="13"/>
      <c r="C6" s="13"/>
      <c r="D6" s="13"/>
      <c r="E6" s="13"/>
      <c r="F6" s="13"/>
      <c r="G6" s="13"/>
      <c r="H6" s="7"/>
    </row>
    <row r="7" spans="1:21" s="6" customFormat="1" ht="24.75" customHeight="1" thickBot="1" x14ac:dyDescent="0.35">
      <c r="A7" s="3"/>
      <c r="B7" s="14"/>
      <c r="C7" s="15"/>
      <c r="D7" s="15"/>
      <c r="E7" s="126" t="s">
        <v>15</v>
      </c>
      <c r="F7" s="127"/>
      <c r="G7" s="127"/>
      <c r="H7" s="127"/>
      <c r="I7" s="127"/>
      <c r="J7" s="128"/>
      <c r="K7" s="129" t="s">
        <v>34</v>
      </c>
      <c r="L7" s="130"/>
      <c r="M7" s="130"/>
      <c r="N7" s="130"/>
      <c r="O7" s="130"/>
      <c r="P7" s="130"/>
      <c r="Q7" s="131"/>
    </row>
    <row r="8" spans="1:21" s="20" customFormat="1" ht="33.75" thickBot="1" x14ac:dyDescent="0.4">
      <c r="A8" s="16" t="s">
        <v>4</v>
      </c>
      <c r="B8" s="17" t="s">
        <v>5</v>
      </c>
      <c r="C8" s="18" t="s">
        <v>6</v>
      </c>
      <c r="D8" s="19" t="s">
        <v>0</v>
      </c>
      <c r="E8" s="17" t="s">
        <v>35</v>
      </c>
      <c r="F8" s="18" t="s">
        <v>1</v>
      </c>
      <c r="G8" s="18" t="s">
        <v>8</v>
      </c>
      <c r="H8" s="18" t="s">
        <v>10</v>
      </c>
      <c r="I8" s="18" t="s">
        <v>11</v>
      </c>
      <c r="J8" s="19" t="s">
        <v>12</v>
      </c>
      <c r="K8" s="17" t="s">
        <v>16</v>
      </c>
      <c r="L8" s="17" t="s">
        <v>35</v>
      </c>
      <c r="M8" s="18" t="s">
        <v>1</v>
      </c>
      <c r="N8" s="18" t="s">
        <v>17</v>
      </c>
      <c r="O8" s="18" t="s">
        <v>10</v>
      </c>
      <c r="P8" s="18" t="s">
        <v>11</v>
      </c>
      <c r="Q8" s="19" t="s">
        <v>12</v>
      </c>
    </row>
    <row r="9" spans="1:21" s="6" customFormat="1" ht="35.1" customHeight="1" x14ac:dyDescent="0.25">
      <c r="A9" s="138" t="s">
        <v>25</v>
      </c>
      <c r="B9" s="78" t="s">
        <v>27</v>
      </c>
      <c r="C9" s="79">
        <v>23420</v>
      </c>
      <c r="D9" s="80">
        <v>10</v>
      </c>
      <c r="E9" s="141">
        <v>20125</v>
      </c>
      <c r="F9" s="142">
        <f t="shared" ref="F9:F14" si="0">$U$2*(MIN(E$9:E$14)/E9)</f>
        <v>84.58524223602484</v>
      </c>
      <c r="G9" s="170">
        <f>D9+F9</f>
        <v>94.58524223602484</v>
      </c>
      <c r="H9" s="171"/>
      <c r="I9" s="71">
        <f t="shared" ref="I9:I22" si="1">+$C9/$C$27*H9</f>
        <v>0</v>
      </c>
      <c r="J9" s="172">
        <f t="shared" ref="J9:J22" si="2">+G9*I9</f>
        <v>0</v>
      </c>
      <c r="K9" s="69">
        <v>0.01</v>
      </c>
      <c r="L9" s="173">
        <f>+$E9*(1-K9)</f>
        <v>19923.75</v>
      </c>
      <c r="M9" s="170">
        <f>$U$2*(MIN(L$9:L$14)/L9)</f>
        <v>85.439638622247315</v>
      </c>
      <c r="N9" s="174">
        <f>$D9+M9</f>
        <v>95.439638622247315</v>
      </c>
      <c r="O9" s="67">
        <v>1</v>
      </c>
      <c r="P9" s="25">
        <f>+$C9/$C$27*O9</f>
        <v>0.90389810883828636</v>
      </c>
      <c r="Q9" s="26">
        <f>+N9*P9</f>
        <v>86.267708858858825</v>
      </c>
    </row>
    <row r="10" spans="1:21" s="6" customFormat="1" ht="35.1" customHeight="1" x14ac:dyDescent="0.35">
      <c r="A10" s="139"/>
      <c r="B10" s="78" t="s">
        <v>28</v>
      </c>
      <c r="C10" s="79">
        <v>23420</v>
      </c>
      <c r="D10" s="81">
        <v>3</v>
      </c>
      <c r="E10" s="144">
        <v>22990.85</v>
      </c>
      <c r="F10" s="145">
        <f t="shared" si="0"/>
        <v>74.041542613691973</v>
      </c>
      <c r="G10" s="159">
        <f>D10+F10</f>
        <v>77.041542613691973</v>
      </c>
      <c r="H10" s="175"/>
      <c r="I10" s="73">
        <f t="shared" si="1"/>
        <v>0</v>
      </c>
      <c r="J10" s="176">
        <f t="shared" si="2"/>
        <v>0</v>
      </c>
      <c r="K10" s="72"/>
      <c r="L10" s="177">
        <f>+$E10*(1-K10)</f>
        <v>22990.85</v>
      </c>
      <c r="M10" s="159">
        <f t="shared" ref="M10:M14" si="3">$U$2*(MIN(L$9:L$14)/L10)</f>
        <v>74.041542613691973</v>
      </c>
      <c r="N10" s="178">
        <f>$D10+M10</f>
        <v>77.041542613691973</v>
      </c>
      <c r="O10" s="149"/>
      <c r="P10" s="32">
        <f>+$C10/$C$27*O10</f>
        <v>0</v>
      </c>
      <c r="Q10" s="33">
        <f t="shared" ref="Q10:Q22" si="4">+N10*P10</f>
        <v>0</v>
      </c>
    </row>
    <row r="11" spans="1:21" s="6" customFormat="1" ht="35.1" customHeight="1" x14ac:dyDescent="0.35">
      <c r="A11" s="139"/>
      <c r="B11" s="78" t="s">
        <v>29</v>
      </c>
      <c r="C11" s="79">
        <v>23420</v>
      </c>
      <c r="D11" s="83">
        <v>10</v>
      </c>
      <c r="E11" s="144">
        <v>22730.7</v>
      </c>
      <c r="F11" s="145">
        <f t="shared" si="0"/>
        <v>74.888938748036793</v>
      </c>
      <c r="G11" s="179">
        <f>D11+F11</f>
        <v>84.888938748036793</v>
      </c>
      <c r="H11" s="175"/>
      <c r="I11" s="73">
        <f t="shared" si="1"/>
        <v>0</v>
      </c>
      <c r="J11" s="176">
        <f t="shared" si="2"/>
        <v>0</v>
      </c>
      <c r="K11" s="72"/>
      <c r="L11" s="177">
        <f>+$E11*(1-K11)</f>
        <v>22730.7</v>
      </c>
      <c r="M11" s="159">
        <f t="shared" si="3"/>
        <v>74.888938748036793</v>
      </c>
      <c r="N11" s="178">
        <f>$D11+M11</f>
        <v>84.888938748036793</v>
      </c>
      <c r="O11" s="149"/>
      <c r="P11" s="32">
        <f>+$C11/$C$27*O11</f>
        <v>0</v>
      </c>
      <c r="Q11" s="33">
        <f t="shared" si="4"/>
        <v>0</v>
      </c>
    </row>
    <row r="12" spans="1:21" s="6" customFormat="1" ht="35.1" customHeight="1" x14ac:dyDescent="0.35">
      <c r="A12" s="139"/>
      <c r="B12" s="78" t="s">
        <v>30</v>
      </c>
      <c r="C12" s="79">
        <v>23420</v>
      </c>
      <c r="D12" s="83">
        <v>10</v>
      </c>
      <c r="E12" s="144">
        <v>20789</v>
      </c>
      <c r="F12" s="145">
        <f t="shared" si="0"/>
        <v>81.883592284381166</v>
      </c>
      <c r="G12" s="179">
        <f t="shared" ref="G12:G14" si="5">D12+F12</f>
        <v>91.883592284381166</v>
      </c>
      <c r="H12" s="180"/>
      <c r="I12" s="73">
        <f t="shared" si="1"/>
        <v>0</v>
      </c>
      <c r="J12" s="176">
        <f t="shared" si="2"/>
        <v>0</v>
      </c>
      <c r="K12" s="74"/>
      <c r="L12" s="177">
        <f t="shared" ref="L12:L14" si="6">+$E12*(1-K12)</f>
        <v>20789</v>
      </c>
      <c r="M12" s="159">
        <f t="shared" si="3"/>
        <v>81.883592284381166</v>
      </c>
      <c r="N12" s="178">
        <f t="shared" ref="N12:N14" si="7">$D12+M12</f>
        <v>91.883592284381166</v>
      </c>
      <c r="O12" s="151"/>
      <c r="P12" s="37"/>
      <c r="Q12" s="33">
        <f t="shared" si="4"/>
        <v>0</v>
      </c>
    </row>
    <row r="13" spans="1:21" s="6" customFormat="1" ht="35.1" customHeight="1" x14ac:dyDescent="0.35">
      <c r="A13" s="139"/>
      <c r="B13" s="78" t="s">
        <v>32</v>
      </c>
      <c r="C13" s="79">
        <v>23420</v>
      </c>
      <c r="D13" s="83">
        <v>3</v>
      </c>
      <c r="E13" s="144">
        <v>23119.7</v>
      </c>
      <c r="F13" s="150">
        <f t="shared" si="0"/>
        <v>73.628896568727114</v>
      </c>
      <c r="G13" s="179">
        <f t="shared" si="5"/>
        <v>76.628896568727114</v>
      </c>
      <c r="H13" s="180"/>
      <c r="I13" s="73">
        <f t="shared" si="1"/>
        <v>0</v>
      </c>
      <c r="J13" s="176">
        <f t="shared" si="2"/>
        <v>0</v>
      </c>
      <c r="K13" s="74"/>
      <c r="L13" s="177">
        <f t="shared" si="6"/>
        <v>23119.7</v>
      </c>
      <c r="M13" s="159">
        <f t="shared" si="3"/>
        <v>73.628896568727114</v>
      </c>
      <c r="N13" s="178">
        <f t="shared" si="7"/>
        <v>76.628896568727114</v>
      </c>
      <c r="O13" s="151"/>
      <c r="P13" s="37"/>
      <c r="Q13" s="33">
        <f t="shared" si="4"/>
        <v>0</v>
      </c>
    </row>
    <row r="14" spans="1:21" s="6" customFormat="1" ht="35.1" customHeight="1" thickBot="1" x14ac:dyDescent="0.4">
      <c r="A14" s="139"/>
      <c r="B14" s="78" t="s">
        <v>33</v>
      </c>
      <c r="C14" s="79">
        <v>23420</v>
      </c>
      <c r="D14" s="83">
        <v>10</v>
      </c>
      <c r="E14" s="181">
        <v>18914.2</v>
      </c>
      <c r="F14" s="182">
        <f t="shared" si="0"/>
        <v>90</v>
      </c>
      <c r="G14" s="183">
        <f t="shared" si="5"/>
        <v>100</v>
      </c>
      <c r="H14" s="35">
        <v>1</v>
      </c>
      <c r="I14" s="37">
        <f t="shared" si="1"/>
        <v>0.90389810883828636</v>
      </c>
      <c r="J14" s="66">
        <f t="shared" si="2"/>
        <v>90.38981088382863</v>
      </c>
      <c r="K14" s="36"/>
      <c r="L14" s="184">
        <f t="shared" si="6"/>
        <v>18914.2</v>
      </c>
      <c r="M14" s="182">
        <f t="shared" si="3"/>
        <v>90</v>
      </c>
      <c r="N14" s="185">
        <f t="shared" si="7"/>
        <v>100</v>
      </c>
      <c r="O14" s="151"/>
      <c r="P14" s="37"/>
      <c r="Q14" s="66">
        <f t="shared" si="4"/>
        <v>0</v>
      </c>
    </row>
    <row r="15" spans="1:21" s="6" customFormat="1" ht="35.1" customHeight="1" thickBot="1" x14ac:dyDescent="0.3">
      <c r="A15" s="140"/>
      <c r="B15" s="84" t="s">
        <v>31</v>
      </c>
      <c r="C15" s="85">
        <v>23420</v>
      </c>
      <c r="D15" s="86">
        <v>2</v>
      </c>
      <c r="E15" s="152" t="s">
        <v>44</v>
      </c>
      <c r="F15" s="189"/>
      <c r="G15" s="153"/>
      <c r="H15" s="153"/>
      <c r="I15" s="153"/>
      <c r="J15" s="153"/>
      <c r="K15" s="153" t="s">
        <v>44</v>
      </c>
      <c r="L15" s="153"/>
      <c r="M15" s="153"/>
      <c r="N15" s="153"/>
      <c r="O15" s="153"/>
      <c r="P15" s="153"/>
      <c r="Q15" s="154"/>
    </row>
    <row r="16" spans="1:21" s="6" customFormat="1" ht="35.1" customHeight="1" x14ac:dyDescent="0.25">
      <c r="A16" s="138" t="s">
        <v>26</v>
      </c>
      <c r="B16" s="78" t="s">
        <v>27</v>
      </c>
      <c r="C16" s="87">
        <v>2490</v>
      </c>
      <c r="D16" s="88">
        <v>10</v>
      </c>
      <c r="E16" s="155">
        <v>1945</v>
      </c>
      <c r="F16" s="143">
        <f t="shared" ref="F16:F22" si="8">$U$2*(MIN(E$16:E$23)/E16)</f>
        <v>68.034447300771205</v>
      </c>
      <c r="G16" s="143">
        <f t="shared" ref="G16:G22" si="9">D16+F16</f>
        <v>78.034447300771205</v>
      </c>
      <c r="H16" s="24"/>
      <c r="I16" s="25">
        <f t="shared" si="1"/>
        <v>0</v>
      </c>
      <c r="J16" s="26">
        <f t="shared" si="2"/>
        <v>0</v>
      </c>
      <c r="K16" s="27">
        <v>0.01</v>
      </c>
      <c r="L16" s="156">
        <f t="shared" ref="L16:L22" si="10">+$E16*(1-K16)</f>
        <v>1925.55</v>
      </c>
      <c r="M16" s="143">
        <f>$U$2*(MIN(L$16:L$22)/L16)</f>
        <v>68.721663940172931</v>
      </c>
      <c r="N16" s="157">
        <f t="shared" ref="N16:N22" si="11">$D16+M16</f>
        <v>78.721663940172931</v>
      </c>
      <c r="O16" s="67">
        <v>1</v>
      </c>
      <c r="P16" s="25">
        <f>+$C16/$C$27*O16</f>
        <v>9.6101891161713623E-2</v>
      </c>
      <c r="Q16" s="26">
        <f t="shared" si="4"/>
        <v>7.5653007800474947</v>
      </c>
    </row>
    <row r="17" spans="1:17" s="6" customFormat="1" ht="35.1" customHeight="1" x14ac:dyDescent="0.35">
      <c r="A17" s="139"/>
      <c r="B17" s="78" t="s">
        <v>28</v>
      </c>
      <c r="C17" s="79">
        <v>2490</v>
      </c>
      <c r="D17" s="88">
        <v>10</v>
      </c>
      <c r="E17" s="158">
        <v>2104.5</v>
      </c>
      <c r="F17" s="145">
        <f t="shared" si="8"/>
        <v>62.878118317890234</v>
      </c>
      <c r="G17" s="145">
        <f t="shared" si="9"/>
        <v>72.878118317890227</v>
      </c>
      <c r="H17" s="31"/>
      <c r="I17" s="32">
        <f t="shared" si="1"/>
        <v>0</v>
      </c>
      <c r="J17" s="33">
        <f t="shared" si="2"/>
        <v>0</v>
      </c>
      <c r="K17" s="34"/>
      <c r="L17" s="147">
        <f t="shared" si="10"/>
        <v>2104.5</v>
      </c>
      <c r="M17" s="159">
        <f t="shared" ref="M17:M22" si="12">$U$2*(MIN(L$16:L$22)/L17)</f>
        <v>62.878118317890234</v>
      </c>
      <c r="N17" s="148">
        <f t="shared" si="11"/>
        <v>72.878118317890227</v>
      </c>
      <c r="O17" s="149"/>
      <c r="P17" s="32">
        <f t="shared" ref="P17:P22" si="13">+$C17/$C$27*O17</f>
        <v>0</v>
      </c>
      <c r="Q17" s="33">
        <f t="shared" si="4"/>
        <v>0</v>
      </c>
    </row>
    <row r="18" spans="1:17" s="6" customFormat="1" ht="35.1" customHeight="1" x14ac:dyDescent="0.35">
      <c r="A18" s="139"/>
      <c r="B18" s="78" t="s">
        <v>29</v>
      </c>
      <c r="C18" s="79">
        <v>2490</v>
      </c>
      <c r="D18" s="88">
        <v>10</v>
      </c>
      <c r="E18" s="160">
        <v>2017.5</v>
      </c>
      <c r="F18" s="145">
        <f t="shared" si="8"/>
        <v>65.589591078066917</v>
      </c>
      <c r="G18" s="145">
        <f t="shared" si="9"/>
        <v>75.589591078066917</v>
      </c>
      <c r="H18" s="35"/>
      <c r="I18" s="32">
        <f t="shared" si="1"/>
        <v>0</v>
      </c>
      <c r="J18" s="33">
        <f t="shared" si="2"/>
        <v>0</v>
      </c>
      <c r="K18" s="36"/>
      <c r="L18" s="147">
        <f t="shared" si="10"/>
        <v>2017.5</v>
      </c>
      <c r="M18" s="159">
        <f t="shared" si="12"/>
        <v>65.589591078066917</v>
      </c>
      <c r="N18" s="148">
        <f t="shared" si="11"/>
        <v>75.589591078066917</v>
      </c>
      <c r="O18" s="151"/>
      <c r="P18" s="32">
        <f t="shared" si="13"/>
        <v>0</v>
      </c>
      <c r="Q18" s="33">
        <f t="shared" si="4"/>
        <v>0</v>
      </c>
    </row>
    <row r="19" spans="1:17" s="6" customFormat="1" ht="35.1" customHeight="1" x14ac:dyDescent="0.35">
      <c r="A19" s="139"/>
      <c r="B19" s="78" t="s">
        <v>36</v>
      </c>
      <c r="C19" s="79">
        <v>2490</v>
      </c>
      <c r="D19" s="88">
        <v>10</v>
      </c>
      <c r="E19" s="160">
        <v>2316.08</v>
      </c>
      <c r="F19" s="145">
        <f t="shared" si="8"/>
        <v>57.134036820835206</v>
      </c>
      <c r="G19" s="145">
        <f t="shared" si="9"/>
        <v>67.134036820835206</v>
      </c>
      <c r="H19" s="35"/>
      <c r="I19" s="32">
        <f t="shared" si="1"/>
        <v>0</v>
      </c>
      <c r="J19" s="33">
        <f t="shared" si="2"/>
        <v>0</v>
      </c>
      <c r="K19" s="36"/>
      <c r="L19" s="147">
        <f t="shared" si="10"/>
        <v>2316.08</v>
      </c>
      <c r="M19" s="159">
        <f t="shared" si="12"/>
        <v>57.134036820835206</v>
      </c>
      <c r="N19" s="148">
        <f t="shared" si="11"/>
        <v>67.134036820835206</v>
      </c>
      <c r="O19" s="151"/>
      <c r="P19" s="32">
        <f t="shared" si="13"/>
        <v>0</v>
      </c>
      <c r="Q19" s="33">
        <f t="shared" si="4"/>
        <v>0</v>
      </c>
    </row>
    <row r="20" spans="1:17" s="6" customFormat="1" ht="35.1" customHeight="1" x14ac:dyDescent="0.35">
      <c r="A20" s="139"/>
      <c r="B20" s="78" t="s">
        <v>30</v>
      </c>
      <c r="C20" s="79">
        <v>2490</v>
      </c>
      <c r="D20" s="88">
        <v>10</v>
      </c>
      <c r="E20" s="186">
        <v>1470.3</v>
      </c>
      <c r="F20" s="146">
        <f t="shared" si="8"/>
        <v>90</v>
      </c>
      <c r="G20" s="146">
        <f t="shared" si="9"/>
        <v>100</v>
      </c>
      <c r="H20" s="35">
        <v>1</v>
      </c>
      <c r="I20" s="32">
        <f t="shared" si="1"/>
        <v>9.6101891161713623E-2</v>
      </c>
      <c r="J20" s="33">
        <f t="shared" si="2"/>
        <v>9.6101891161713624</v>
      </c>
      <c r="K20" s="36"/>
      <c r="L20" s="187">
        <f t="shared" si="10"/>
        <v>1470.3</v>
      </c>
      <c r="M20" s="146">
        <f t="shared" si="12"/>
        <v>90</v>
      </c>
      <c r="N20" s="188">
        <f t="shared" si="11"/>
        <v>100</v>
      </c>
      <c r="O20" s="151"/>
      <c r="P20" s="32">
        <f t="shared" si="13"/>
        <v>0</v>
      </c>
      <c r="Q20" s="33">
        <f t="shared" si="4"/>
        <v>0</v>
      </c>
    </row>
    <row r="21" spans="1:17" s="6" customFormat="1" ht="35.1" customHeight="1" x14ac:dyDescent="0.35">
      <c r="A21" s="139"/>
      <c r="B21" s="78" t="s">
        <v>32</v>
      </c>
      <c r="C21" s="79">
        <v>2490</v>
      </c>
      <c r="D21" s="83">
        <v>3</v>
      </c>
      <c r="E21" s="160">
        <v>1473.6</v>
      </c>
      <c r="F21" s="145">
        <f t="shared" si="8"/>
        <v>89.798452768729646</v>
      </c>
      <c r="G21" s="145">
        <f t="shared" si="9"/>
        <v>92.798452768729646</v>
      </c>
      <c r="H21" s="35"/>
      <c r="I21" s="32">
        <f t="shared" si="1"/>
        <v>0</v>
      </c>
      <c r="J21" s="33">
        <f t="shared" si="2"/>
        <v>0</v>
      </c>
      <c r="K21" s="36"/>
      <c r="L21" s="147">
        <f t="shared" si="10"/>
        <v>1473.6</v>
      </c>
      <c r="M21" s="159">
        <f t="shared" si="12"/>
        <v>89.798452768729646</v>
      </c>
      <c r="N21" s="148">
        <f t="shared" si="11"/>
        <v>92.798452768729646</v>
      </c>
      <c r="O21" s="151"/>
      <c r="P21" s="32">
        <f t="shared" si="13"/>
        <v>0</v>
      </c>
      <c r="Q21" s="33">
        <f t="shared" si="4"/>
        <v>0</v>
      </c>
    </row>
    <row r="22" spans="1:17" s="6" customFormat="1" ht="35.1" customHeight="1" thickBot="1" x14ac:dyDescent="0.4">
      <c r="A22" s="139"/>
      <c r="B22" s="78" t="s">
        <v>37</v>
      </c>
      <c r="C22" s="79">
        <v>2490</v>
      </c>
      <c r="D22" s="83">
        <v>10</v>
      </c>
      <c r="E22" s="160">
        <v>1963.1</v>
      </c>
      <c r="F22" s="191">
        <f t="shared" si="8"/>
        <v>67.407162141510881</v>
      </c>
      <c r="G22" s="150">
        <f t="shared" si="9"/>
        <v>77.407162141510881</v>
      </c>
      <c r="H22" s="35"/>
      <c r="I22" s="37">
        <f t="shared" si="1"/>
        <v>0</v>
      </c>
      <c r="J22" s="66">
        <f t="shared" si="2"/>
        <v>0</v>
      </c>
      <c r="K22" s="36"/>
      <c r="L22" s="161">
        <f t="shared" si="10"/>
        <v>1963.1</v>
      </c>
      <c r="M22" s="162">
        <f t="shared" si="12"/>
        <v>67.407162141510881</v>
      </c>
      <c r="N22" s="163">
        <f t="shared" si="11"/>
        <v>77.407162141510881</v>
      </c>
      <c r="O22" s="151"/>
      <c r="P22" s="37">
        <f t="shared" si="13"/>
        <v>0</v>
      </c>
      <c r="Q22" s="66">
        <f t="shared" si="4"/>
        <v>0</v>
      </c>
    </row>
    <row r="23" spans="1:17" s="6" customFormat="1" ht="35.1" customHeight="1" thickBot="1" x14ac:dyDescent="0.3">
      <c r="A23" s="140"/>
      <c r="B23" s="78" t="s">
        <v>31</v>
      </c>
      <c r="C23" s="79">
        <v>2490</v>
      </c>
      <c r="D23" s="86">
        <v>3</v>
      </c>
      <c r="E23" s="152" t="s">
        <v>44</v>
      </c>
      <c r="F23" s="190"/>
      <c r="G23" s="153"/>
      <c r="H23" s="153"/>
      <c r="I23" s="153"/>
      <c r="J23" s="153"/>
      <c r="K23" s="153" t="s">
        <v>44</v>
      </c>
      <c r="L23" s="153"/>
      <c r="M23" s="153"/>
      <c r="N23" s="153"/>
      <c r="O23" s="153"/>
      <c r="P23" s="153"/>
      <c r="Q23" s="154"/>
    </row>
    <row r="24" spans="1:17" s="6" customFormat="1" ht="35.1" hidden="1" customHeight="1" thickBot="1" x14ac:dyDescent="0.3">
      <c r="A24" s="21"/>
      <c r="B24" s="53"/>
      <c r="C24" s="48"/>
      <c r="D24" s="22"/>
      <c r="E24" s="49"/>
      <c r="F24" s="23"/>
      <c r="G24" s="54"/>
      <c r="H24" s="24"/>
      <c r="I24" s="25"/>
      <c r="J24" s="26"/>
      <c r="K24" s="27"/>
      <c r="L24" s="50"/>
      <c r="M24" s="23"/>
      <c r="N24" s="23"/>
      <c r="O24" s="51"/>
      <c r="P24" s="25"/>
      <c r="Q24" s="26"/>
    </row>
    <row r="25" spans="1:17" s="6" customFormat="1" ht="35.1" hidden="1" customHeight="1" thickBot="1" x14ac:dyDescent="0.3">
      <c r="A25" s="28"/>
      <c r="B25" s="55"/>
      <c r="C25" s="52"/>
      <c r="D25" s="29"/>
      <c r="E25" s="56"/>
      <c r="F25" s="23"/>
      <c r="G25" s="57"/>
      <c r="H25" s="31"/>
      <c r="I25" s="32"/>
      <c r="J25" s="33"/>
      <c r="K25" s="34"/>
      <c r="L25" s="58"/>
      <c r="M25" s="59"/>
      <c r="N25" s="30"/>
      <c r="O25" s="60"/>
      <c r="P25" s="32"/>
      <c r="Q25" s="33"/>
    </row>
    <row r="26" spans="1:17" s="6" customFormat="1" ht="35.1" hidden="1" customHeight="1" thickBot="1" x14ac:dyDescent="0.3">
      <c r="A26" s="38"/>
      <c r="B26" s="61"/>
      <c r="C26" s="39"/>
      <c r="D26" s="40"/>
      <c r="E26" s="62"/>
      <c r="F26" s="23"/>
      <c r="G26" s="63"/>
      <c r="H26" s="41"/>
      <c r="I26" s="42"/>
      <c r="J26" s="43"/>
      <c r="K26" s="44"/>
      <c r="L26" s="45"/>
      <c r="M26" s="46"/>
      <c r="N26" s="46"/>
      <c r="O26" s="47"/>
      <c r="P26" s="42"/>
      <c r="Q26" s="43"/>
    </row>
    <row r="27" spans="1:17" ht="42.75" customHeight="1" thickBot="1" x14ac:dyDescent="0.4">
      <c r="A27" s="164"/>
      <c r="B27" s="165" t="s">
        <v>13</v>
      </c>
      <c r="C27" s="166">
        <f>C9+C16+C24</f>
        <v>25910</v>
      </c>
      <c r="D27" s="167"/>
      <c r="E27" s="167"/>
      <c r="F27" s="167"/>
      <c r="G27" s="167"/>
      <c r="H27" s="167"/>
      <c r="I27" s="168" t="s">
        <v>14</v>
      </c>
      <c r="J27" s="68">
        <f>SUM(J9:J26)</f>
        <v>100</v>
      </c>
      <c r="K27" s="167"/>
      <c r="L27" s="167"/>
      <c r="M27" s="167"/>
      <c r="N27" s="167"/>
      <c r="O27" s="167"/>
      <c r="P27" s="168" t="s">
        <v>14</v>
      </c>
      <c r="Q27" s="64">
        <f>SUM(Q9:Q26)</f>
        <v>93.833009638906319</v>
      </c>
    </row>
    <row r="28" spans="1:17" ht="16.5" x14ac:dyDescent="0.35">
      <c r="A28" s="164"/>
      <c r="B28" s="167"/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</row>
    <row r="29" spans="1:17" ht="16.5" x14ac:dyDescent="0.35">
      <c r="A29" s="164"/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</row>
    <row r="30" spans="1:17" ht="16.5" x14ac:dyDescent="0.35">
      <c r="A30" s="65" t="s">
        <v>2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</row>
    <row r="31" spans="1:17" ht="16.5" x14ac:dyDescent="0.35">
      <c r="A31" s="65" t="s">
        <v>41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</row>
    <row r="32" spans="1:17" ht="60" customHeight="1" x14ac:dyDescent="0.3">
      <c r="A32" s="169" t="s">
        <v>21</v>
      </c>
      <c r="B32" s="169"/>
      <c r="C32" s="169"/>
      <c r="D32" s="169"/>
      <c r="E32" s="169"/>
      <c r="F32" s="169"/>
      <c r="G32" s="169"/>
      <c r="H32" s="169"/>
      <c r="I32" s="169"/>
      <c r="J32" s="169"/>
      <c r="K32" s="169"/>
      <c r="L32" s="169"/>
      <c r="M32" s="169"/>
      <c r="N32" s="169"/>
      <c r="O32" s="169"/>
      <c r="P32" s="169"/>
      <c r="Q32" s="169"/>
    </row>
    <row r="33" spans="1:7" ht="56.25" customHeight="1" x14ac:dyDescent="0.3">
      <c r="A33" s="125"/>
      <c r="B33" s="125"/>
      <c r="C33" s="125"/>
      <c r="D33" s="125"/>
      <c r="E33" s="125"/>
      <c r="F33" s="125"/>
      <c r="G33" s="125"/>
    </row>
  </sheetData>
  <mergeCells count="13">
    <mergeCell ref="A33:G33"/>
    <mergeCell ref="E7:J7"/>
    <mergeCell ref="K7:Q7"/>
    <mergeCell ref="A3:Q3"/>
    <mergeCell ref="A4:Q4"/>
    <mergeCell ref="A5:Q5"/>
    <mergeCell ref="E15:J15"/>
    <mergeCell ref="E23:J23"/>
    <mergeCell ref="K15:Q15"/>
    <mergeCell ref="K23:Q23"/>
    <mergeCell ref="A32:Q32"/>
    <mergeCell ref="A9:A15"/>
    <mergeCell ref="A16:A23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Felisa Sanchez Gonzalez</cp:lastModifiedBy>
  <cp:lastPrinted>2021-11-19T11:28:43Z</cp:lastPrinted>
  <dcterms:created xsi:type="dcterms:W3CDTF">2007-03-30T09:59:06Z</dcterms:created>
  <dcterms:modified xsi:type="dcterms:W3CDTF">2024-09-26T11:16:45Z</dcterms:modified>
</cp:coreProperties>
</file>