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14454\Documents\MIS EXPTES\S-05026-2024 (S) Equipos auxiliares de audio\INFORMES\"/>
    </mc:Choice>
  </mc:AlternateContent>
  <xr:revisionPtr revIDLastSave="0" documentId="13_ncr:1_{6ED3555E-58A0-4725-8D00-89F35ADCCC78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ADJUDICADA'!$A$1:$K$25</definedName>
    <definedName name="_xlnm.Print_Area" localSheetId="1">valoración!$A$2:$Q$18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8" i="5" l="1"/>
  <c r="J11" i="5" l="1"/>
  <c r="I11" i="5"/>
  <c r="M13" i="5"/>
  <c r="M12" i="5"/>
  <c r="M11" i="5"/>
  <c r="F12" i="5"/>
  <c r="D10" i="6" l="1"/>
  <c r="D11" i="6"/>
  <c r="D12" i="6"/>
  <c r="D13" i="6"/>
  <c r="D9" i="6"/>
  <c r="C10" i="6"/>
  <c r="C11" i="6"/>
  <c r="C12" i="6"/>
  <c r="C13" i="6"/>
  <c r="C9" i="6"/>
  <c r="B10" i="6"/>
  <c r="B11" i="6"/>
  <c r="B12" i="6"/>
  <c r="B13" i="6"/>
  <c r="B9" i="6"/>
  <c r="A13" i="6"/>
  <c r="A12" i="6"/>
  <c r="A11" i="6"/>
  <c r="A9" i="6"/>
  <c r="F13" i="5"/>
  <c r="F11" i="5"/>
  <c r="C14" i="5"/>
  <c r="C14" i="6" l="1"/>
  <c r="L13" i="5"/>
  <c r="G13" i="5"/>
  <c r="A2" i="6"/>
  <c r="F10" i="5"/>
  <c r="F9" i="5"/>
  <c r="K13" i="6" l="1"/>
  <c r="K12" i="6"/>
  <c r="K11" i="6"/>
  <c r="K10" i="6"/>
  <c r="K9" i="6"/>
  <c r="A4" i="6" l="1"/>
  <c r="A3" i="6"/>
  <c r="L12" i="5" l="1"/>
  <c r="G12" i="5"/>
  <c r="L11" i="5"/>
  <c r="G11" i="5"/>
  <c r="P10" i="5"/>
  <c r="L10" i="5"/>
  <c r="G10" i="5"/>
  <c r="L9" i="5"/>
  <c r="G9" i="5"/>
  <c r="N12" i="5" l="1"/>
  <c r="N13" i="5"/>
  <c r="P11" i="5"/>
  <c r="P9" i="5"/>
  <c r="I9" i="5"/>
  <c r="J9" i="5" s="1"/>
  <c r="P13" i="5"/>
  <c r="I13" i="5"/>
  <c r="J13" i="5" s="1"/>
  <c r="M10" i="5"/>
  <c r="N10" i="5" s="1"/>
  <c r="Q10" i="5" s="1"/>
  <c r="M9" i="5"/>
  <c r="N9" i="5" s="1"/>
  <c r="I10" i="5"/>
  <c r="J10" i="5" s="1"/>
  <c r="N11" i="5"/>
  <c r="Q11" i="5" s="1"/>
  <c r="I12" i="5"/>
  <c r="J12" i="5" s="1"/>
  <c r="J14" i="5" s="1"/>
  <c r="P12" i="5"/>
  <c r="Q9" i="5" l="1"/>
  <c r="Q13" i="5"/>
  <c r="Q12" i="5"/>
  <c r="Q14" i="5" l="1"/>
</calcChain>
</file>

<file path=xl/sharedStrings.xml><?xml version="1.0" encoding="utf-8"?>
<sst xmlns="http://schemas.openxmlformats.org/spreadsheetml/2006/main" count="55" uniqueCount="34">
  <si>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</si>
  <si>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</si>
  <si>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</si>
  <si>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</si>
  <si>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</si>
  <si>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</si>
  <si>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</si>
  <si>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</si>
  <si>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</si>
  <si>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</si>
  <si>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</si>
  <si>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</si>
  <si>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</si>
  <si>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</si>
  <si>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</si>
  <si>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</si>
  <si>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</si>
  <si>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</si>
  <si>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</si>
  <si>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</si>
  <si>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t>Alternativa 2: oferta conjunta "A" por los lotes 1 y 2 (4% de descuento)</t>
  </si>
  <si>
    <t>“De conformidad con lo dispuesto en el artículo 44.6 (párrafo segundo) de la Ley 9/2017, de 8 de noviembre, de Contratos del Sector Público, por la que se transponen al ordenamiento jurídico español las Directivas del Parlamento Europeo y del Consejo 2014/23/UE y 2014/24/UE, de 26 de febrero de 2014 (“LCSP”), el presente acuerdo podrá impugnarse en vía administrativa de conformidad con lo dispuesto en la Ley 39/2015, de 1 de octubre, del Procedimiento Administrativo Común de las Administraciones Públicas, ante el Presidente de la Sociedad Estatal de Participaciones Industriales (SEPI), C/ Velázquez nº 134, 28006 Madrid, entidad de derecho público que ostenta la condición de accionista único de la Corporación de Radio y Televisión Española, Sociedad Anónima, S.M.E. en el plazo de un mes a contar desde el día siguiente de la notificación, de acuerdo con lo establecido en la Ley 39/2015, de 1 de octubre, del Procedimiento Administrativo Común de las Administraciones Públicas. Igualmente, le comunicamos que puede ejercer su derecho de acceso al expediente en los términos legalmente establecidos”.</t>
  </si>
  <si>
    <t>SESAUDIO S.L.</t>
  </si>
  <si>
    <t xml:space="preserve">SERVICIOS INTEGRALES 
UNITECNIC, S.L.U. </t>
  </si>
  <si>
    <t>LOTE 1.- REDUCTOR DE RUIDO</t>
  </si>
  <si>
    <t>LOTE 2.- DISTRIBUIDOR CONVERSOR MADI</t>
  </si>
  <si>
    <t>LOTE 3.- DISTRIBUIDOR-REGENERADOR DE CODIGO DE TIEMPO</t>
  </si>
  <si>
    <t>LOTE 4.- INTERFACE DE SONIDO MADI</t>
  </si>
  <si>
    <r>
      <t>Importe Oferta</t>
    </r>
    <r>
      <rPr>
        <b/>
        <i/>
        <sz val="12"/>
        <rFont val="Calibri"/>
        <family val="2"/>
        <scheme val="minor"/>
      </rPr>
      <t xml:space="preserve"> </t>
    </r>
  </si>
  <si>
    <t>PROPUESTA DE ADJUDICACIÓN DEL EXPEDIENTE S-05026-2024</t>
  </si>
  <si>
    <t>"EQUIPOS AUXILIARES DE AUDIO"</t>
  </si>
  <si>
    <t xml:space="preserve">Importe Oferta </t>
  </si>
  <si>
    <t>Valor estimado (Sin modificación)</t>
  </si>
  <si>
    <t>Madrid, a 27 de septiembre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</si>
</sst>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</numFmts>
  <fonts count="1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u/>
      <sz val="14"/>
      <color theme="9" tint="-0.249977111117893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1"/>
      <name val="Calibri"/>
      <family val="2"/>
      <scheme val="minor"/>
    </font>
    <font>
      <b/>
      <sz val="10.5"/>
      <name val="Calibri"/>
      <family val="2"/>
      <scheme val="minor"/>
    </font>
    <font>
      <b/>
      <sz val="14"/>
      <color theme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22">
    <xf numFmtId="0" fontId="0" fillId="0" borderId="0" xfId="0"/>
    <xf numFmtId="0" fontId="3" fillId="0" borderId="0" xfId="0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28" xfId="0" applyFont="1" applyFill="1" applyBorder="1" applyAlignment="1">
      <alignment horizontal="center" vertical="center" wrapText="1"/>
    </xf>
    <xf numFmtId="0" fontId="12" fillId="2" borderId="29" xfId="0" applyFont="1" applyFill="1" applyBorder="1" applyAlignment="1">
      <alignment horizontal="center" vertical="center" wrapText="1"/>
    </xf>
    <xf numFmtId="0" fontId="12" fillId="2" borderId="32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 wrapText="1"/>
    </xf>
    <xf numFmtId="0" fontId="3" fillId="5" borderId="10" xfId="0" applyNumberFormat="1" applyFont="1" applyFill="1" applyBorder="1" applyAlignment="1">
      <alignment horizontal="center" vertical="center" wrapText="1"/>
    </xf>
    <xf numFmtId="166" fontId="3" fillId="5" borderId="11" xfId="0" applyNumberFormat="1" applyFont="1" applyFill="1" applyBorder="1" applyAlignment="1">
      <alignment horizontal="center" vertical="center"/>
    </xf>
    <xf numFmtId="4" fontId="3" fillId="5" borderId="24" xfId="0" applyNumberFormat="1" applyFont="1" applyFill="1" applyBorder="1" applyAlignment="1">
      <alignment horizontal="center" vertical="center"/>
    </xf>
    <xf numFmtId="165" fontId="14" fillId="0" borderId="26" xfId="2" applyNumberFormat="1" applyFont="1" applyFill="1" applyBorder="1" applyAlignment="1">
      <alignment horizontal="center" vertical="center"/>
    </xf>
    <xf numFmtId="10" fontId="14" fillId="0" borderId="11" xfId="0" applyNumberFormat="1" applyFont="1" applyFill="1" applyBorder="1" applyAlignment="1">
      <alignment horizontal="center" vertical="center"/>
    </xf>
    <xf numFmtId="43" fontId="14" fillId="0" borderId="24" xfId="2" applyFont="1" applyFill="1" applyBorder="1" applyAlignment="1">
      <alignment horizontal="center" vertical="center"/>
    </xf>
    <xf numFmtId="165" fontId="14" fillId="0" borderId="11" xfId="2" applyNumberFormat="1" applyFont="1" applyFill="1" applyBorder="1" applyAlignment="1">
      <alignment horizontal="center" vertical="center"/>
    </xf>
    <xf numFmtId="43" fontId="14" fillId="0" borderId="12" xfId="2" applyFont="1" applyFill="1" applyBorder="1" applyAlignment="1">
      <alignment horizontal="center" vertical="center"/>
    </xf>
    <xf numFmtId="166" fontId="3" fillId="5" borderId="2" xfId="0" applyNumberFormat="1" applyFont="1" applyFill="1" applyBorder="1" applyAlignment="1">
      <alignment horizontal="center" vertical="center"/>
    </xf>
    <xf numFmtId="4" fontId="3" fillId="5" borderId="25" xfId="0" applyNumberFormat="1" applyFont="1" applyFill="1" applyBorder="1" applyAlignment="1">
      <alignment horizontal="center" vertical="center"/>
    </xf>
    <xf numFmtId="165" fontId="14" fillId="0" borderId="27" xfId="2" applyNumberFormat="1" applyFont="1" applyFill="1" applyBorder="1" applyAlignment="1">
      <alignment horizontal="center" vertical="center"/>
    </xf>
    <xf numFmtId="10" fontId="14" fillId="0" borderId="2" xfId="0" applyNumberFormat="1" applyFont="1" applyFill="1" applyBorder="1" applyAlignment="1">
      <alignment horizontal="center" vertical="center"/>
    </xf>
    <xf numFmtId="43" fontId="14" fillId="0" borderId="25" xfId="2" applyFont="1" applyFill="1" applyBorder="1" applyAlignment="1">
      <alignment horizontal="center" vertical="center"/>
    </xf>
    <xf numFmtId="10" fontId="14" fillId="0" borderId="15" xfId="0" applyNumberFormat="1" applyFont="1" applyFill="1" applyBorder="1" applyAlignment="1">
      <alignment horizontal="center" vertical="center"/>
    </xf>
    <xf numFmtId="43" fontId="14" fillId="0" borderId="16" xfId="2" applyFont="1" applyFill="1" applyBorder="1" applyAlignment="1">
      <alignment horizontal="center" vertical="center"/>
    </xf>
    <xf numFmtId="4" fontId="3" fillId="5" borderId="12" xfId="0" applyNumberFormat="1" applyFont="1" applyFill="1" applyBorder="1" applyAlignment="1">
      <alignment horizontal="center" vertical="center"/>
    </xf>
    <xf numFmtId="165" fontId="14" fillId="0" borderId="10" xfId="2" applyNumberFormat="1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vertical="center" wrapText="1"/>
    </xf>
    <xf numFmtId="165" fontId="14" fillId="0" borderId="8" xfId="2" applyNumberFormat="1" applyFont="1" applyFill="1" applyBorder="1" applyAlignment="1">
      <alignment horizontal="center" vertical="center"/>
    </xf>
    <xf numFmtId="10" fontId="14" fillId="0" borderId="8" xfId="0" applyNumberFormat="1" applyFont="1" applyFill="1" applyBorder="1" applyAlignment="1">
      <alignment horizontal="center" vertical="center"/>
    </xf>
    <xf numFmtId="43" fontId="14" fillId="0" borderId="9" xfId="2" applyFont="1" applyFill="1" applyBorder="1" applyAlignment="1">
      <alignment horizontal="center" vertical="center"/>
    </xf>
    <xf numFmtId="43" fontId="14" fillId="0" borderId="21" xfId="2" applyFont="1" applyFill="1" applyBorder="1" applyAlignment="1">
      <alignment horizontal="center" vertical="center"/>
    </xf>
    <xf numFmtId="10" fontId="14" fillId="0" borderId="10" xfId="3" applyNumberFormat="1" applyFont="1" applyFill="1" applyBorder="1" applyAlignment="1">
      <alignment horizontal="center" vertical="center"/>
    </xf>
    <xf numFmtId="10" fontId="14" fillId="0" borderId="14" xfId="3" applyNumberFormat="1" applyFont="1" applyFill="1" applyBorder="1" applyAlignment="1">
      <alignment horizontal="center" vertical="center"/>
    </xf>
    <xf numFmtId="10" fontId="14" fillId="0" borderId="7" xfId="3" applyNumberFormat="1" applyFont="1" applyFill="1" applyBorder="1" applyAlignment="1">
      <alignment horizontal="center" vertical="center"/>
    </xf>
    <xf numFmtId="0" fontId="3" fillId="5" borderId="14" xfId="0" applyNumberFormat="1" applyFont="1" applyFill="1" applyBorder="1" applyAlignment="1">
      <alignment horizontal="center" vertical="center" wrapText="1"/>
    </xf>
    <xf numFmtId="166" fontId="3" fillId="5" borderId="15" xfId="0" applyNumberFormat="1" applyFont="1" applyFill="1" applyBorder="1" applyAlignment="1">
      <alignment horizontal="center" vertical="center"/>
    </xf>
    <xf numFmtId="4" fontId="3" fillId="5" borderId="16" xfId="0" applyNumberFormat="1" applyFont="1" applyFill="1" applyBorder="1" applyAlignment="1">
      <alignment horizontal="center" vertical="center"/>
    </xf>
    <xf numFmtId="0" fontId="3" fillId="5" borderId="7" xfId="0" applyNumberFormat="1" applyFont="1" applyFill="1" applyBorder="1" applyAlignment="1">
      <alignment horizontal="center" vertical="center" wrapText="1"/>
    </xf>
    <xf numFmtId="166" fontId="3" fillId="5" borderId="8" xfId="0" applyNumberFormat="1" applyFont="1" applyFill="1" applyBorder="1" applyAlignment="1">
      <alignment horizontal="center" vertical="center"/>
    </xf>
    <xf numFmtId="4" fontId="3" fillId="5" borderId="9" xfId="0" applyNumberFormat="1" applyFont="1" applyFill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right" vertical="center" wrapText="1"/>
    </xf>
    <xf numFmtId="166" fontId="12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166" fontId="12" fillId="4" borderId="10" xfId="0" applyNumberFormat="1" applyFont="1" applyFill="1" applyBorder="1" applyAlignment="1">
      <alignment horizontal="right" vertical="center"/>
    </xf>
    <xf numFmtId="4" fontId="12" fillId="4" borderId="11" xfId="0" applyNumberFormat="1" applyFont="1" applyFill="1" applyBorder="1" applyAlignment="1">
      <alignment horizontal="right" vertical="center"/>
    </xf>
    <xf numFmtId="4" fontId="12" fillId="4" borderId="12" xfId="0" applyNumberFormat="1" applyFont="1" applyFill="1" applyBorder="1" applyAlignment="1">
      <alignment horizontal="right" vertical="center"/>
    </xf>
    <xf numFmtId="166" fontId="12" fillId="4" borderId="11" xfId="0" applyNumberFormat="1" applyFont="1" applyFill="1" applyBorder="1" applyAlignment="1">
      <alignment horizontal="right" vertical="center"/>
    </xf>
    <xf numFmtId="166" fontId="3" fillId="0" borderId="14" xfId="0" applyNumberFormat="1" applyFont="1" applyFill="1" applyBorder="1" applyAlignment="1">
      <alignment horizontal="right" vertical="center"/>
    </xf>
    <xf numFmtId="4" fontId="3" fillId="0" borderId="15" xfId="0" applyNumberFormat="1" applyFont="1" applyFill="1" applyBorder="1" applyAlignment="1">
      <alignment horizontal="right" vertical="center"/>
    </xf>
    <xf numFmtId="4" fontId="3" fillId="0" borderId="16" xfId="0" applyNumberFormat="1" applyFont="1" applyFill="1" applyBorder="1" applyAlignment="1">
      <alignment horizontal="right" vertical="center"/>
    </xf>
    <xf numFmtId="166" fontId="12" fillId="4" borderId="30" xfId="0" applyNumberFormat="1" applyFont="1" applyFill="1" applyBorder="1" applyAlignment="1">
      <alignment horizontal="right" vertical="center"/>
    </xf>
    <xf numFmtId="4" fontId="12" fillId="4" borderId="31" xfId="0" applyNumberFormat="1" applyFont="1" applyFill="1" applyBorder="1" applyAlignment="1">
      <alignment horizontal="right" vertical="center"/>
    </xf>
    <xf numFmtId="166" fontId="12" fillId="4" borderId="8" xfId="0" applyNumberFormat="1" applyFont="1" applyFill="1" applyBorder="1" applyAlignment="1">
      <alignment horizontal="right" vertical="center"/>
    </xf>
    <xf numFmtId="4" fontId="12" fillId="4" borderId="8" xfId="0" applyNumberFormat="1" applyFont="1" applyFill="1" applyBorder="1" applyAlignment="1">
      <alignment horizontal="right" vertical="center"/>
    </xf>
    <xf numFmtId="0" fontId="15" fillId="0" borderId="20" xfId="0" applyNumberFormat="1" applyFont="1" applyFill="1" applyBorder="1" applyAlignment="1">
      <alignment horizontal="left" vertical="center" wrapText="1"/>
    </xf>
    <xf numFmtId="0" fontId="14" fillId="0" borderId="5" xfId="0" applyFont="1" applyBorder="1" applyAlignment="1">
      <alignment vertical="center"/>
    </xf>
    <xf numFmtId="165" fontId="14" fillId="0" borderId="7" xfId="2" applyNumberFormat="1" applyFont="1" applyFill="1" applyBorder="1" applyAlignment="1">
      <alignment horizontal="center" vertical="center"/>
    </xf>
    <xf numFmtId="166" fontId="12" fillId="4" borderId="7" xfId="0" applyNumberFormat="1" applyFont="1" applyFill="1" applyBorder="1" applyAlignment="1">
      <alignment horizontal="right" vertical="center"/>
    </xf>
    <xf numFmtId="4" fontId="12" fillId="4" borderId="9" xfId="0" applyNumberFormat="1" applyFont="1" applyFill="1" applyBorder="1" applyAlignment="1">
      <alignment horizontal="right" vertical="center"/>
    </xf>
    <xf numFmtId="0" fontId="3" fillId="5" borderId="10" xfId="0" applyNumberFormat="1" applyFont="1" applyFill="1" applyBorder="1" applyAlignment="1">
      <alignment horizontal="left" vertical="center" wrapText="1"/>
    </xf>
    <xf numFmtId="0" fontId="3" fillId="5" borderId="6" xfId="0" applyNumberFormat="1" applyFont="1" applyFill="1" applyBorder="1" applyAlignment="1">
      <alignment horizontal="left" vertical="center" wrapText="1"/>
    </xf>
    <xf numFmtId="0" fontId="3" fillId="5" borderId="7" xfId="0" applyNumberFormat="1" applyFont="1" applyFill="1" applyBorder="1" applyAlignment="1">
      <alignment horizontal="left" vertical="center" wrapText="1"/>
    </xf>
    <xf numFmtId="0" fontId="12" fillId="3" borderId="34" xfId="0" applyFont="1" applyFill="1" applyBorder="1" applyAlignment="1">
      <alignment horizontal="left" vertical="center" wrapText="1"/>
    </xf>
    <xf numFmtId="0" fontId="12" fillId="3" borderId="3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165" fontId="11" fillId="0" borderId="4" xfId="2" applyNumberFormat="1" applyFont="1" applyFill="1" applyBorder="1" applyAlignment="1">
      <alignment horizontal="left" vertical="center"/>
    </xf>
    <xf numFmtId="165" fontId="11" fillId="0" borderId="18" xfId="2" applyNumberFormat="1" applyFont="1" applyFill="1" applyBorder="1" applyAlignment="1">
      <alignment horizontal="left" vertical="center"/>
    </xf>
    <xf numFmtId="165" fontId="11" fillId="0" borderId="19" xfId="2" applyNumberFormat="1" applyFont="1" applyFill="1" applyBorder="1" applyAlignment="1">
      <alignment horizontal="left" vertical="center"/>
    </xf>
    <xf numFmtId="9" fontId="11" fillId="0" borderId="4" xfId="3" applyFont="1" applyFill="1" applyBorder="1" applyAlignment="1">
      <alignment horizontal="left" vertical="center"/>
    </xf>
    <xf numFmtId="9" fontId="11" fillId="0" borderId="18" xfId="3" applyFont="1" applyFill="1" applyBorder="1" applyAlignment="1">
      <alignment horizontal="left" vertical="center"/>
    </xf>
    <xf numFmtId="9" fontId="11" fillId="0" borderId="19" xfId="3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 wrapText="1"/>
    </xf>
    <xf numFmtId="166" fontId="3" fillId="0" borderId="11" xfId="0" applyNumberFormat="1" applyFont="1" applyFill="1" applyBorder="1" applyAlignment="1">
      <alignment horizontal="right" vertical="center"/>
    </xf>
    <xf numFmtId="4" fontId="3" fillId="0" borderId="11" xfId="0" applyNumberFormat="1" applyFont="1" applyFill="1" applyBorder="1" applyAlignment="1">
      <alignment horizontal="right" vertical="center"/>
    </xf>
    <xf numFmtId="10" fontId="14" fillId="0" borderId="20" xfId="3" applyNumberFormat="1" applyFont="1" applyFill="1" applyBorder="1" applyAlignment="1">
      <alignment horizontal="center" vertical="center"/>
    </xf>
    <xf numFmtId="166" fontId="12" fillId="4" borderId="36" xfId="0" applyNumberFormat="1" applyFont="1" applyFill="1" applyBorder="1" applyAlignment="1">
      <alignment horizontal="right" vertical="center"/>
    </xf>
    <xf numFmtId="4" fontId="12" fillId="4" borderId="36" xfId="0" applyNumberFormat="1" applyFont="1" applyFill="1" applyBorder="1" applyAlignment="1">
      <alignment horizontal="right" vertical="center"/>
    </xf>
    <xf numFmtId="165" fontId="14" fillId="0" borderId="36" xfId="2" applyNumberFormat="1" applyFont="1" applyFill="1" applyBorder="1" applyAlignment="1">
      <alignment horizontal="center" vertical="center"/>
    </xf>
    <xf numFmtId="10" fontId="14" fillId="0" borderId="36" xfId="0" applyNumberFormat="1" applyFont="1" applyFill="1" applyBorder="1" applyAlignment="1">
      <alignment horizontal="center" vertical="center"/>
    </xf>
    <xf numFmtId="165" fontId="14" fillId="0" borderId="15" xfId="2" applyNumberFormat="1" applyFont="1" applyFill="1" applyBorder="1" applyAlignment="1">
      <alignment horizontal="center" vertical="center"/>
    </xf>
    <xf numFmtId="166" fontId="12" fillId="4" borderId="15" xfId="0" applyNumberFormat="1" applyFont="1" applyFill="1" applyBorder="1" applyAlignment="1">
      <alignment horizontal="right" vertical="center"/>
    </xf>
    <xf numFmtId="4" fontId="12" fillId="4" borderId="15" xfId="0" applyNumberFormat="1" applyFont="1" applyFill="1" applyBorder="1" applyAlignment="1">
      <alignment horizontal="right" vertical="center"/>
    </xf>
    <xf numFmtId="1" fontId="14" fillId="0" borderId="11" xfId="2" applyNumberFormat="1" applyFont="1" applyFill="1" applyBorder="1" applyAlignment="1">
      <alignment horizontal="center" vertical="center"/>
    </xf>
    <xf numFmtId="4" fontId="3" fillId="4" borderId="22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4" fontId="3" fillId="5" borderId="23" xfId="0" applyNumberFormat="1" applyFont="1" applyFill="1" applyBorder="1" applyAlignment="1">
      <alignment horizontal="center" vertical="center"/>
    </xf>
    <xf numFmtId="1" fontId="14" fillId="0" borderId="31" xfId="2" applyNumberFormat="1" applyFont="1" applyFill="1" applyBorder="1" applyAlignment="1">
      <alignment horizontal="center" vertical="center"/>
    </xf>
    <xf numFmtId="10" fontId="14" fillId="0" borderId="31" xfId="0" applyNumberFormat="1" applyFont="1" applyFill="1" applyBorder="1" applyAlignment="1">
      <alignment horizontal="center" vertical="center"/>
    </xf>
    <xf numFmtId="43" fontId="14" fillId="0" borderId="33" xfId="2" applyFont="1" applyFill="1" applyBorder="1" applyAlignment="1">
      <alignment horizontal="center" vertical="center"/>
    </xf>
    <xf numFmtId="43" fontId="14" fillId="0" borderId="13" xfId="2" applyFont="1" applyFill="1" applyBorder="1" applyAlignment="1">
      <alignment horizontal="center" vertical="center"/>
    </xf>
    <xf numFmtId="1" fontId="14" fillId="0" borderId="8" xfId="2" applyNumberFormat="1" applyFont="1" applyFill="1" applyBorder="1" applyAlignment="1">
      <alignment horizontal="center" vertical="center"/>
    </xf>
    <xf numFmtId="4" fontId="3" fillId="4" borderId="17" xfId="0" applyNumberFormat="1" applyFon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5" borderId="0" xfId="0" applyFont="1" applyFill="1" applyAlignment="1">
      <alignment horizontal="center" vertical="center"/>
    </xf>
    <xf numFmtId="4" fontId="12" fillId="4" borderId="11" xfId="0" applyNumberFormat="1" applyFont="1" applyFill="1" applyBorder="1" applyAlignment="1">
      <alignment horizontal="center" vertical="center"/>
    </xf>
    <xf numFmtId="4" fontId="3" fillId="5" borderId="2" xfId="0" applyNumberFormat="1" applyFont="1" applyFill="1" applyBorder="1" applyAlignment="1">
      <alignment horizontal="center" vertical="center"/>
    </xf>
    <xf numFmtId="4" fontId="12" fillId="4" borderId="2" xfId="0" applyNumberFormat="1" applyFont="1" applyFill="1" applyBorder="1" applyAlignment="1">
      <alignment horizontal="center" vertical="center"/>
    </xf>
    <xf numFmtId="4" fontId="12" fillId="4" borderId="8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5" borderId="0" xfId="0" applyFont="1" applyFill="1" applyAlignment="1">
      <alignment horizontal="center" vertical="center"/>
    </xf>
    <xf numFmtId="166" fontId="3" fillId="5" borderId="2" xfId="0" applyNumberFormat="1" applyFont="1" applyFill="1" applyBorder="1" applyAlignment="1">
      <alignment horizontal="right" vertical="center"/>
    </xf>
    <xf numFmtId="166" fontId="12" fillId="4" borderId="2" xfId="0" applyNumberFormat="1" applyFont="1" applyFill="1" applyBorder="1" applyAlignment="1">
      <alignment horizontal="right" vertical="center"/>
    </xf>
    <xf numFmtId="0" fontId="15" fillId="5" borderId="20" xfId="0" applyNumberFormat="1" applyFont="1" applyFill="1" applyBorder="1" applyAlignment="1">
      <alignment horizontal="right" vertical="center" wrapText="1"/>
    </xf>
    <xf numFmtId="0" fontId="14" fillId="5" borderId="5" xfId="0" applyFont="1" applyFill="1" applyBorder="1" applyAlignment="1">
      <alignment vertical="center"/>
    </xf>
    <xf numFmtId="0" fontId="4" fillId="0" borderId="0" xfId="0" applyFont="1" applyBorder="1" applyAlignment="1">
      <alignment horizontal="left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5"/>
  <sheetViews>
    <sheetView tabSelected="1" view="pageBreakPreview" topLeftCell="A7" zoomScale="85" zoomScaleNormal="100" zoomScaleSheetLayoutView="85" workbookViewId="0">
      <selection activeCell="A18" sqref="A18"/>
    </sheetView>
  </sheetViews>
  <sheetFormatPr baseColWidth="10" defaultRowHeight="13" x14ac:dyDescent="0.25"/>
  <cols>
    <col min="1" max="1" width="39.54296875" style="108" customWidth="1"/>
    <col min="2" max="2" width="22.453125" style="108" bestFit="1" customWidth="1"/>
    <col min="3" max="3" width="17.54296875" style="108" customWidth="1"/>
    <col min="4" max="4" width="14.26953125" style="108" customWidth="1"/>
    <col min="5" max="5" width="16.7265625" style="108" customWidth="1"/>
    <col min="6" max="6" width="11.1796875" style="115" bestFit="1" customWidth="1"/>
    <col min="7" max="7" width="11" style="115" customWidth="1"/>
    <col min="8" max="8" width="13.54296875" style="108" customWidth="1"/>
    <col min="9" max="9" width="14.453125" style="108" bestFit="1" customWidth="1"/>
    <col min="10" max="10" width="10.81640625" style="108" bestFit="1" customWidth="1"/>
    <col min="11" max="11" width="16.1796875" style="108" customWidth="1"/>
    <col min="12" max="16384" width="10.90625" style="108"/>
  </cols>
  <sheetData>
    <row r="1" spans="1:11" ht="48" customHeight="1" x14ac:dyDescent="0.25">
      <c r="A1" s="106"/>
      <c r="B1" s="106"/>
      <c r="C1" s="106"/>
      <c r="D1" s="106"/>
      <c r="E1" s="106"/>
      <c r="F1" s="109"/>
      <c r="G1" s="109"/>
      <c r="H1" s="106"/>
      <c r="I1" s="106"/>
      <c r="J1" s="106"/>
      <c r="K1" s="106"/>
    </row>
    <row r="2" spans="1:11" ht="18.5" x14ac:dyDescent="0.25">
      <c r="A2" s="116" t="str">
        <f>valoración!A3</f>
        <v>PROPUESTA DE ADJUDICACIÓN DEL EXPEDIENTE S-05026-2024</v>
      </c>
      <c r="B2" s="116"/>
      <c r="C2" s="116"/>
      <c r="D2" s="116"/>
      <c r="E2" s="116"/>
      <c r="F2" s="116"/>
      <c r="G2" s="116"/>
      <c r="H2" s="116"/>
      <c r="I2" s="116"/>
      <c r="J2" s="116"/>
      <c r="K2" s="106"/>
    </row>
    <row r="3" spans="1:11" ht="18.5" x14ac:dyDescent="0.25">
      <c r="A3" s="116" t="str">
        <f>valoración!A4</f>
        <v>"EQUIPOS AUXILIARES DE AUDIO"</v>
      </c>
      <c r="B3" s="116"/>
      <c r="C3" s="116"/>
      <c r="D3" s="116"/>
      <c r="E3" s="116"/>
      <c r="F3" s="116"/>
      <c r="G3" s="116"/>
      <c r="H3" s="116"/>
      <c r="I3" s="116"/>
      <c r="J3" s="116"/>
      <c r="K3" s="106"/>
    </row>
    <row r="4" spans="1:11" ht="18.5" x14ac:dyDescent="0.25">
      <c r="A4" s="116" t="str">
        <f>valoración!A5</f>
        <v>RESUMEN PUNTUACIÓN TÉCNICA Y ECONÓMICA</v>
      </c>
      <c r="B4" s="116"/>
      <c r="C4" s="116"/>
      <c r="D4" s="116"/>
      <c r="E4" s="116"/>
      <c r="F4" s="116"/>
      <c r="G4" s="116"/>
      <c r="H4" s="116"/>
      <c r="I4" s="116"/>
      <c r="J4" s="116"/>
      <c r="K4" s="106"/>
    </row>
    <row r="5" spans="1:11" x14ac:dyDescent="0.25">
      <c r="A5" s="106"/>
      <c r="B5" s="106"/>
      <c r="C5" s="106"/>
      <c r="D5" s="106"/>
      <c r="E5" s="106"/>
      <c r="F5" s="109"/>
      <c r="G5" s="109"/>
      <c r="H5" s="106"/>
      <c r="I5" s="106"/>
      <c r="J5" s="106"/>
      <c r="K5" s="106"/>
    </row>
    <row r="6" spans="1:11" ht="13.5" thickBot="1" x14ac:dyDescent="0.3">
      <c r="A6" s="106"/>
      <c r="B6" s="106"/>
      <c r="C6" s="106"/>
      <c r="D6" s="106"/>
      <c r="E6" s="106"/>
      <c r="F6" s="109"/>
      <c r="G6" s="109"/>
      <c r="H6" s="106"/>
      <c r="I6" s="106"/>
      <c r="J6" s="106"/>
      <c r="K6" s="106"/>
    </row>
    <row r="7" spans="1:11" ht="30.75" customHeight="1" thickBot="1" x14ac:dyDescent="0.3">
      <c r="A7" s="106"/>
      <c r="B7" s="106"/>
      <c r="C7" s="106"/>
      <c r="D7" s="106"/>
      <c r="E7" s="77" t="s">
        <v>15</v>
      </c>
      <c r="F7" s="78"/>
      <c r="G7" s="78"/>
      <c r="H7" s="78"/>
      <c r="I7" s="78"/>
      <c r="J7" s="79"/>
      <c r="K7" s="106"/>
    </row>
    <row r="8" spans="1:11" ht="31.5" thickBot="1" x14ac:dyDescent="0.3">
      <c r="A8" s="6" t="s">
        <v>4</v>
      </c>
      <c r="B8" s="10" t="s">
        <v>5</v>
      </c>
      <c r="C8" s="11" t="s">
        <v>32</v>
      </c>
      <c r="D8" s="12" t="s">
        <v>0</v>
      </c>
      <c r="E8" s="7" t="s">
        <v>31</v>
      </c>
      <c r="F8" s="8" t="s">
        <v>1</v>
      </c>
      <c r="G8" s="8" t="s">
        <v>8</v>
      </c>
      <c r="H8" s="8" t="s">
        <v>10</v>
      </c>
      <c r="I8" s="8" t="s">
        <v>11</v>
      </c>
      <c r="J8" s="9" t="s">
        <v>12</v>
      </c>
      <c r="K8" s="8" t="s">
        <v>19</v>
      </c>
    </row>
    <row r="9" spans="1:11" ht="47.25" customHeight="1" x14ac:dyDescent="0.25">
      <c r="A9" s="74" t="str">
        <f>valoración!A9</f>
        <v>LOTE 1.- REDUCTOR DE RUIDO</v>
      </c>
      <c r="B9" s="14" t="str">
        <f>valoración!B9</f>
        <v xml:space="preserve">SERVICIOS INTEGRALES 
UNITECNIC, S.L.U. </v>
      </c>
      <c r="C9" s="15">
        <f>valoración!C9</f>
        <v>17600</v>
      </c>
      <c r="D9" s="29">
        <f>valoración!D9</f>
        <v>12</v>
      </c>
      <c r="E9" s="58">
        <v>16683.8</v>
      </c>
      <c r="F9" s="110">
        <v>88</v>
      </c>
      <c r="G9" s="110">
        <v>100</v>
      </c>
      <c r="H9" s="96">
        <v>1</v>
      </c>
      <c r="I9" s="18">
        <v>0.42004773269689738</v>
      </c>
      <c r="J9" s="21">
        <v>42.004773269689736</v>
      </c>
      <c r="K9" s="97">
        <f>100-($E9*100/$C9)</f>
        <v>5.2056818181818159</v>
      </c>
    </row>
    <row r="10" spans="1:11" ht="35.15" customHeight="1" thickBot="1" x14ac:dyDescent="0.3">
      <c r="A10" s="75"/>
      <c r="B10" s="39" t="str">
        <f>valoración!B10</f>
        <v>SESAUDIO S.L.</v>
      </c>
      <c r="C10" s="40">
        <f>valoración!C10</f>
        <v>17600</v>
      </c>
      <c r="D10" s="41">
        <f>valoración!D10</f>
        <v>12</v>
      </c>
      <c r="E10" s="117">
        <v>17599.599999999999</v>
      </c>
      <c r="F10" s="111">
        <v>83.420895929452954</v>
      </c>
      <c r="G10" s="111">
        <v>95.420895929452954</v>
      </c>
      <c r="H10" s="98"/>
      <c r="I10" s="27">
        <v>0</v>
      </c>
      <c r="J10" s="28">
        <v>0</v>
      </c>
      <c r="K10" s="99">
        <f>100-($E10*100/$C10)</f>
        <v>2.2727272727394165E-3</v>
      </c>
    </row>
    <row r="11" spans="1:11" ht="51.75" customHeight="1" thickBot="1" x14ac:dyDescent="0.3">
      <c r="A11" s="13" t="str">
        <f>valoración!A11</f>
        <v>LOTE 2.- DISTRIBUIDOR CONVERSOR MADI</v>
      </c>
      <c r="B11" s="42" t="str">
        <f>valoración!B11</f>
        <v>SESAUDIO S.L.</v>
      </c>
      <c r="C11" s="43">
        <f>valoración!C11</f>
        <v>17000</v>
      </c>
      <c r="D11" s="44">
        <f>valoración!D11</f>
        <v>12</v>
      </c>
      <c r="E11" s="58">
        <v>16999.64</v>
      </c>
      <c r="F11" s="110">
        <v>88</v>
      </c>
      <c r="G11" s="110">
        <v>100</v>
      </c>
      <c r="H11" s="100">
        <v>1</v>
      </c>
      <c r="I11" s="101">
        <v>0.40572792362768495</v>
      </c>
      <c r="J11" s="102">
        <v>40.572792362768496</v>
      </c>
      <c r="K11" s="97">
        <f>100-($E11*100/$C11)</f>
        <v>2.1176470588244456E-3</v>
      </c>
    </row>
    <row r="12" spans="1:11" ht="35.15" customHeight="1" thickBot="1" x14ac:dyDescent="0.3">
      <c r="A12" s="31" t="str">
        <f>valoración!A12</f>
        <v>LOTE 3.- DISTRIBUIDOR-REGENERADOR DE CODIGO DE TIEMPO</v>
      </c>
      <c r="B12" s="42" t="str">
        <f>valoración!B12</f>
        <v>SESAUDIO S.L.</v>
      </c>
      <c r="C12" s="43">
        <f>valoración!C12</f>
        <v>2300</v>
      </c>
      <c r="D12" s="44">
        <f>valoración!D12</f>
        <v>12</v>
      </c>
      <c r="E12" s="118">
        <v>2299.7600000000002</v>
      </c>
      <c r="F12" s="112">
        <v>88</v>
      </c>
      <c r="G12" s="112">
        <v>100</v>
      </c>
      <c r="H12" s="100">
        <v>1</v>
      </c>
      <c r="I12" s="25">
        <v>5.4892601431980909E-2</v>
      </c>
      <c r="J12" s="103">
        <v>5.4892601431980905</v>
      </c>
      <c r="K12" s="99">
        <f>100-($E12*100/$C12)</f>
        <v>1.043478260868369E-2</v>
      </c>
    </row>
    <row r="13" spans="1:11" ht="35.15" customHeight="1" thickBot="1" x14ac:dyDescent="0.3">
      <c r="A13" s="31" t="str">
        <f>valoración!A13</f>
        <v>LOTE 4.- INTERFACE DE SONIDO MADI</v>
      </c>
      <c r="B13" s="42" t="str">
        <f>valoración!B13</f>
        <v>SESAUDIO S.L.</v>
      </c>
      <c r="C13" s="43">
        <f>valoración!C13</f>
        <v>5000</v>
      </c>
      <c r="D13" s="44">
        <f>valoración!D13</f>
        <v>12</v>
      </c>
      <c r="E13" s="64">
        <v>4999.7</v>
      </c>
      <c r="F13" s="113">
        <v>88</v>
      </c>
      <c r="G13" s="113">
        <v>100</v>
      </c>
      <c r="H13" s="104">
        <v>1</v>
      </c>
      <c r="I13" s="33">
        <v>0.11933174224343675</v>
      </c>
      <c r="J13" s="34">
        <v>11.933174224343675</v>
      </c>
      <c r="K13" s="105">
        <f>100-($E13*100/$C13)</f>
        <v>6.0000000000002274E-3</v>
      </c>
    </row>
    <row r="14" spans="1:11" ht="28.5" thickBot="1" x14ac:dyDescent="0.3">
      <c r="A14" s="1"/>
      <c r="B14" s="45" t="s">
        <v>13</v>
      </c>
      <c r="C14" s="46">
        <f>C9+C11+C12+C13</f>
        <v>41900</v>
      </c>
      <c r="D14" s="47"/>
      <c r="E14" s="107"/>
      <c r="F14" s="114"/>
      <c r="G14" s="114"/>
      <c r="H14" s="107"/>
      <c r="I14" s="119" t="s">
        <v>14</v>
      </c>
      <c r="J14" s="35">
        <v>100</v>
      </c>
      <c r="K14" s="106"/>
    </row>
    <row r="15" spans="1:11" x14ac:dyDescent="0.25">
      <c r="A15" s="106"/>
      <c r="B15" s="106"/>
      <c r="C15" s="106"/>
      <c r="D15" s="106"/>
      <c r="E15" s="106"/>
      <c r="F15" s="109"/>
      <c r="G15" s="109"/>
      <c r="H15" s="106"/>
      <c r="I15" s="106"/>
      <c r="J15" s="106"/>
      <c r="K15" s="106"/>
    </row>
    <row r="16" spans="1:11" x14ac:dyDescent="0.25">
      <c r="A16" s="106"/>
      <c r="B16" s="106"/>
      <c r="C16" s="106"/>
      <c r="D16" s="106"/>
      <c r="E16" s="106"/>
      <c r="F16" s="109"/>
      <c r="G16" s="109"/>
      <c r="H16" s="106"/>
      <c r="I16" s="106"/>
      <c r="J16" s="106"/>
      <c r="K16" s="106"/>
    </row>
    <row r="17" spans="1:11" ht="14.5" x14ac:dyDescent="0.25">
      <c r="A17" s="120" t="s">
        <v>2</v>
      </c>
      <c r="B17" s="106"/>
      <c r="C17" s="106"/>
      <c r="D17" s="106"/>
      <c r="E17" s="106"/>
      <c r="F17" s="109"/>
      <c r="G17" s="109"/>
      <c r="H17" s="106"/>
      <c r="I17" s="106"/>
      <c r="J17" s="106"/>
      <c r="K17" s="106"/>
    </row>
    <row r="18" spans="1:11" ht="14.5" x14ac:dyDescent="0.25">
      <c r="A18" s="120" t="s">
        <v>33</v>
      </c>
      <c r="B18" s="106"/>
      <c r="C18" s="106"/>
      <c r="D18" s="106"/>
      <c r="E18" s="106"/>
      <c r="F18" s="109"/>
      <c r="G18" s="109"/>
      <c r="H18" s="106"/>
      <c r="I18" s="106"/>
      <c r="J18" s="106"/>
      <c r="K18" s="106"/>
    </row>
    <row r="19" spans="1:11" x14ac:dyDescent="0.25">
      <c r="A19" s="106"/>
      <c r="B19" s="106"/>
      <c r="C19" s="106"/>
      <c r="D19" s="106"/>
      <c r="E19" s="106"/>
      <c r="F19" s="109"/>
      <c r="G19" s="109"/>
      <c r="H19" s="106"/>
      <c r="I19" s="106"/>
      <c r="J19" s="106"/>
      <c r="K19" s="106"/>
    </row>
    <row r="20" spans="1:11" ht="12.75" customHeight="1" x14ac:dyDescent="0.25">
      <c r="A20" s="121" t="s">
        <v>21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</row>
    <row r="21" spans="1:11" x14ac:dyDescent="0.25">
      <c r="A21" s="121"/>
      <c r="B21" s="121"/>
      <c r="C21" s="121"/>
      <c r="D21" s="121"/>
      <c r="E21" s="121"/>
      <c r="F21" s="121"/>
      <c r="G21" s="121"/>
      <c r="H21" s="121"/>
      <c r="I21" s="121"/>
      <c r="J21" s="121"/>
      <c r="K21" s="121"/>
    </row>
    <row r="22" spans="1:11" x14ac:dyDescent="0.25">
      <c r="A22" s="121"/>
      <c r="B22" s="121"/>
      <c r="C22" s="121"/>
      <c r="D22" s="121"/>
      <c r="E22" s="121"/>
      <c r="F22" s="121"/>
      <c r="G22" s="121"/>
      <c r="H22" s="121"/>
      <c r="I22" s="121"/>
      <c r="J22" s="121"/>
      <c r="K22" s="121"/>
    </row>
    <row r="23" spans="1:11" x14ac:dyDescent="0.25">
      <c r="A23" s="121"/>
      <c r="B23" s="121"/>
      <c r="C23" s="121"/>
      <c r="D23" s="121"/>
      <c r="E23" s="121"/>
      <c r="F23" s="121"/>
      <c r="G23" s="121"/>
      <c r="H23" s="121"/>
      <c r="I23" s="121"/>
      <c r="J23" s="121"/>
      <c r="K23" s="121"/>
    </row>
    <row r="24" spans="1:11" x14ac:dyDescent="0.25">
      <c r="A24" s="121"/>
      <c r="B24" s="121"/>
      <c r="C24" s="121"/>
      <c r="D24" s="121"/>
      <c r="E24" s="121"/>
      <c r="F24" s="121"/>
      <c r="G24" s="121"/>
      <c r="H24" s="121"/>
      <c r="I24" s="121"/>
      <c r="J24" s="121"/>
      <c r="K24" s="121"/>
    </row>
    <row r="25" spans="1:11" x14ac:dyDescent="0.25">
      <c r="A25" s="121"/>
      <c r="B25" s="121"/>
      <c r="C25" s="121"/>
      <c r="D25" s="121"/>
      <c r="E25" s="121"/>
      <c r="F25" s="121"/>
      <c r="G25" s="121"/>
      <c r="H25" s="121"/>
      <c r="I25" s="121"/>
      <c r="J25" s="121"/>
      <c r="K25" s="121"/>
    </row>
  </sheetData>
  <mergeCells count="6">
    <mergeCell ref="A2:J2"/>
    <mergeCell ref="A3:J3"/>
    <mergeCell ref="A4:J4"/>
    <mergeCell ref="A20:K25"/>
    <mergeCell ref="A9:A10"/>
    <mergeCell ref="E7:J7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20"/>
  <sheetViews>
    <sheetView showGridLines="0" showZeros="0" topLeftCell="F7" zoomScaleNormal="100" workbookViewId="0">
      <selection activeCell="M14" sqref="M14"/>
    </sheetView>
  </sheetViews>
  <sheetFormatPr baseColWidth="10" defaultColWidth="11.453125" defaultRowHeight="15.5" x14ac:dyDescent="0.25"/>
  <cols>
    <col min="1" max="1" width="38.26953125" style="1" customWidth="1"/>
    <col min="2" max="2" width="30.26953125" style="47" customWidth="1"/>
    <col min="3" max="3" width="21" style="47" customWidth="1"/>
    <col min="4" max="4" width="17" style="47" customWidth="1"/>
    <col min="5" max="17" width="16.7265625" style="47" customWidth="1"/>
    <col min="18" max="16384" width="11.453125" style="47"/>
  </cols>
  <sheetData>
    <row r="1" spans="1:21" x14ac:dyDescent="0.25">
      <c r="T1" s="48" t="s">
        <v>7</v>
      </c>
    </row>
    <row r="2" spans="1:21" s="49" customFormat="1" ht="48" customHeight="1" x14ac:dyDescent="0.25">
      <c r="A2" s="1"/>
      <c r="D2" s="50"/>
      <c r="E2" s="50"/>
      <c r="F2" s="50"/>
      <c r="G2" s="50"/>
      <c r="H2" s="51"/>
      <c r="M2" s="2"/>
      <c r="T2" s="3" t="s">
        <v>18</v>
      </c>
      <c r="U2" s="4">
        <v>88</v>
      </c>
    </row>
    <row r="3" spans="1:21" s="49" customFormat="1" ht="22.5" customHeight="1" x14ac:dyDescent="0.25">
      <c r="A3" s="83" t="s">
        <v>29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T3" s="48" t="s">
        <v>9</v>
      </c>
    </row>
    <row r="4" spans="1:21" s="49" customFormat="1" ht="22.5" customHeight="1" x14ac:dyDescent="0.25">
      <c r="A4" s="83" t="s">
        <v>30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</row>
    <row r="5" spans="1:21" s="49" customFormat="1" ht="24.65" customHeight="1" x14ac:dyDescent="0.25">
      <c r="A5" s="83" t="s">
        <v>3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</row>
    <row r="6" spans="1:21" s="49" customFormat="1" ht="24.65" customHeight="1" thickBot="1" x14ac:dyDescent="0.3">
      <c r="A6" s="5"/>
      <c r="B6" s="5"/>
      <c r="C6" s="5"/>
      <c r="D6" s="5"/>
      <c r="E6" s="5"/>
      <c r="F6" s="5"/>
      <c r="G6" s="5"/>
      <c r="H6" s="50"/>
    </row>
    <row r="7" spans="1:21" s="49" customFormat="1" ht="24.75" customHeight="1" thickBot="1" x14ac:dyDescent="0.3">
      <c r="A7" s="1"/>
      <c r="B7" s="52"/>
      <c r="C7" s="53"/>
      <c r="D7" s="53"/>
      <c r="E7" s="77" t="s">
        <v>15</v>
      </c>
      <c r="F7" s="78"/>
      <c r="G7" s="78"/>
      <c r="H7" s="78"/>
      <c r="I7" s="78"/>
      <c r="J7" s="79"/>
      <c r="K7" s="80" t="s">
        <v>20</v>
      </c>
      <c r="L7" s="81"/>
      <c r="M7" s="81"/>
      <c r="N7" s="81"/>
      <c r="O7" s="81"/>
      <c r="P7" s="81"/>
      <c r="Q7" s="82"/>
    </row>
    <row r="8" spans="1:21" s="54" customFormat="1" ht="31.5" thickBot="1" x14ac:dyDescent="0.3">
      <c r="A8" s="6" t="s">
        <v>4</v>
      </c>
      <c r="B8" s="7" t="s">
        <v>5</v>
      </c>
      <c r="C8" s="8" t="s">
        <v>6</v>
      </c>
      <c r="D8" s="9" t="s">
        <v>0</v>
      </c>
      <c r="E8" s="10" t="s">
        <v>28</v>
      </c>
      <c r="F8" s="11" t="s">
        <v>1</v>
      </c>
      <c r="G8" s="11" t="s">
        <v>8</v>
      </c>
      <c r="H8" s="8" t="s">
        <v>10</v>
      </c>
      <c r="I8" s="8" t="s">
        <v>11</v>
      </c>
      <c r="J8" s="9" t="s">
        <v>12</v>
      </c>
      <c r="K8" s="10" t="s">
        <v>16</v>
      </c>
      <c r="L8" s="10" t="s">
        <v>28</v>
      </c>
      <c r="M8" s="11" t="s">
        <v>1</v>
      </c>
      <c r="N8" s="11" t="s">
        <v>17</v>
      </c>
      <c r="O8" s="11" t="s">
        <v>10</v>
      </c>
      <c r="P8" s="11" t="s">
        <v>11</v>
      </c>
      <c r="Q8" s="12" t="s">
        <v>12</v>
      </c>
    </row>
    <row r="9" spans="1:21" s="49" customFormat="1" ht="35.15" customHeight="1" x14ac:dyDescent="0.25">
      <c r="A9" s="84" t="s">
        <v>24</v>
      </c>
      <c r="B9" s="71" t="s">
        <v>23</v>
      </c>
      <c r="C9" s="15">
        <v>17600</v>
      </c>
      <c r="D9" s="16">
        <v>12</v>
      </c>
      <c r="E9" s="55">
        <v>16683.8</v>
      </c>
      <c r="F9" s="56">
        <f>$U$2*(MIN(E$9:E$10)/E9)</f>
        <v>88</v>
      </c>
      <c r="G9" s="57">
        <f>D9+F9</f>
        <v>100</v>
      </c>
      <c r="H9" s="17">
        <v>1</v>
      </c>
      <c r="I9" s="18">
        <f>+$C9/$C$14*H9</f>
        <v>0.42004773269689738</v>
      </c>
      <c r="J9" s="19">
        <f t="shared" ref="J9:J12" si="0">+G9*I9</f>
        <v>42.004773269689736</v>
      </c>
      <c r="K9" s="36"/>
      <c r="L9" s="86">
        <f>+$E9*(1-K9)</f>
        <v>16683.8</v>
      </c>
      <c r="M9" s="87">
        <f>$U$2*(MIN(L$9:L$10)/L9)</f>
        <v>88</v>
      </c>
      <c r="N9" s="87">
        <f>$D9+M9</f>
        <v>100</v>
      </c>
      <c r="O9" s="20"/>
      <c r="P9" s="18">
        <f>+$C9/$C$14*O9</f>
        <v>0</v>
      </c>
      <c r="Q9" s="21">
        <f>+N9*P9</f>
        <v>0</v>
      </c>
    </row>
    <row r="10" spans="1:21" s="49" customFormat="1" ht="35.15" customHeight="1" thickBot="1" x14ac:dyDescent="0.3">
      <c r="A10" s="85"/>
      <c r="B10" s="72" t="s">
        <v>22</v>
      </c>
      <c r="C10" s="22">
        <v>17600</v>
      </c>
      <c r="D10" s="23">
        <v>12</v>
      </c>
      <c r="E10" s="59">
        <v>17599.599999999999</v>
      </c>
      <c r="F10" s="60">
        <f>$U$2*(MIN(E$9:E$10)/E10)</f>
        <v>83.420895929452954</v>
      </c>
      <c r="G10" s="61">
        <f>D10+F10</f>
        <v>95.420895929452954</v>
      </c>
      <c r="H10" s="24"/>
      <c r="I10" s="25">
        <f>+$C10/$C$14*H10</f>
        <v>0</v>
      </c>
      <c r="J10" s="26">
        <f t="shared" si="0"/>
        <v>0</v>
      </c>
      <c r="K10" s="37">
        <v>1.2500000000000001E-2</v>
      </c>
      <c r="L10" s="94">
        <f>+$E10*(1-K10)</f>
        <v>17379.605</v>
      </c>
      <c r="M10" s="95">
        <f>$U$2*(MIN(L$9:L$10)/L10)</f>
        <v>84.476856637420696</v>
      </c>
      <c r="N10" s="95">
        <f>$D10+M10</f>
        <v>96.476856637420696</v>
      </c>
      <c r="O10" s="93">
        <v>1</v>
      </c>
      <c r="P10" s="27">
        <f>+$C10/$C$14*O10</f>
        <v>0.42004773269689738</v>
      </c>
      <c r="Q10" s="28">
        <f t="shared" ref="Q10:Q12" si="1">+N10*P10</f>
        <v>40.524884888272176</v>
      </c>
    </row>
    <row r="11" spans="1:21" s="49" customFormat="1" ht="35.15" customHeight="1" thickBot="1" x14ac:dyDescent="0.3">
      <c r="A11" s="13" t="s">
        <v>25</v>
      </c>
      <c r="B11" s="71" t="s">
        <v>22</v>
      </c>
      <c r="C11" s="15">
        <v>17000</v>
      </c>
      <c r="D11" s="29">
        <v>12</v>
      </c>
      <c r="E11" s="62">
        <v>16999.64</v>
      </c>
      <c r="F11" s="63">
        <f>$U$2*(MIN(E$11:E$11)/E11)</f>
        <v>88</v>
      </c>
      <c r="G11" s="63">
        <f t="shared" ref="G11:G12" si="2">D11+F11</f>
        <v>100</v>
      </c>
      <c r="H11" s="30">
        <v>1</v>
      </c>
      <c r="I11" s="18">
        <f>+$C11/$C$14*H11</f>
        <v>0.40572792362768495</v>
      </c>
      <c r="J11" s="21">
        <f>+G11*I11</f>
        <v>40.572792362768496</v>
      </c>
      <c r="K11" s="88">
        <v>1.2500000000000001E-2</v>
      </c>
      <c r="L11" s="89">
        <f t="shared" ref="L11:L12" si="3">+$E11*(1-K11)</f>
        <v>16787.144499999999</v>
      </c>
      <c r="M11" s="90">
        <f>$U$2*(MIN(L$11:L$11)/L11)</f>
        <v>88</v>
      </c>
      <c r="N11" s="90">
        <f t="shared" ref="N11:N12" si="4">$D11+M11</f>
        <v>100</v>
      </c>
      <c r="O11" s="91">
        <v>1</v>
      </c>
      <c r="P11" s="92">
        <f>+$C11/$C$14*O11</f>
        <v>0.40572792362768495</v>
      </c>
      <c r="Q11" s="35">
        <f t="shared" si="1"/>
        <v>40.572792362768496</v>
      </c>
    </row>
    <row r="12" spans="1:21" s="49" customFormat="1" ht="42" customHeight="1" thickBot="1" x14ac:dyDescent="0.3">
      <c r="A12" s="31" t="s">
        <v>26</v>
      </c>
      <c r="B12" s="71" t="s">
        <v>22</v>
      </c>
      <c r="C12" s="15">
        <v>2300</v>
      </c>
      <c r="D12" s="29">
        <v>12</v>
      </c>
      <c r="E12" s="55">
        <v>2299.7600000000002</v>
      </c>
      <c r="F12" s="56">
        <f>$U$2*(MIN(E$12:E$12)/E12)</f>
        <v>88</v>
      </c>
      <c r="G12" s="57">
        <f t="shared" si="2"/>
        <v>100</v>
      </c>
      <c r="H12" s="30">
        <v>1</v>
      </c>
      <c r="I12" s="18">
        <f>+$C12/$C$14*H12</f>
        <v>5.4892601431980909E-2</v>
      </c>
      <c r="J12" s="21">
        <f t="shared" si="0"/>
        <v>5.4892601431980905</v>
      </c>
      <c r="K12" s="38">
        <v>1.2500000000000001E-2</v>
      </c>
      <c r="L12" s="64">
        <f t="shared" si="3"/>
        <v>2271.0130000000004</v>
      </c>
      <c r="M12" s="65">
        <f>$U$2*(MIN(L$12:L$12)/L12)</f>
        <v>88</v>
      </c>
      <c r="N12" s="65">
        <f t="shared" si="4"/>
        <v>100</v>
      </c>
      <c r="O12" s="32">
        <v>1</v>
      </c>
      <c r="P12" s="33">
        <f>+$C12/$C$14*O12</f>
        <v>5.4892601431980909E-2</v>
      </c>
      <c r="Q12" s="34">
        <f t="shared" si="1"/>
        <v>5.4892601431980905</v>
      </c>
    </row>
    <row r="13" spans="1:21" s="49" customFormat="1" ht="35.15" customHeight="1" thickBot="1" x14ac:dyDescent="0.3">
      <c r="A13" s="31" t="s">
        <v>27</v>
      </c>
      <c r="B13" s="73" t="s">
        <v>22</v>
      </c>
      <c r="C13" s="43">
        <v>5000</v>
      </c>
      <c r="D13" s="44">
        <v>12</v>
      </c>
      <c r="E13" s="69">
        <v>4999.7</v>
      </c>
      <c r="F13" s="65">
        <f>$U$2*(MIN(E$13:E$13)/E13)</f>
        <v>88</v>
      </c>
      <c r="G13" s="70">
        <f t="shared" ref="G13" si="5">D13+F13</f>
        <v>100</v>
      </c>
      <c r="H13" s="68">
        <v>1</v>
      </c>
      <c r="I13" s="33">
        <f>+$C13/$C$14*H13</f>
        <v>0.11933174224343675</v>
      </c>
      <c r="J13" s="34">
        <f t="shared" ref="J13" si="6">+G13*I13</f>
        <v>11.933174224343675</v>
      </c>
      <c r="K13" s="38">
        <v>1.2500000000000001E-2</v>
      </c>
      <c r="L13" s="64">
        <f t="shared" ref="L13" si="7">+$E13*(1-K13)</f>
        <v>4937.2037499999997</v>
      </c>
      <c r="M13" s="65">
        <f>$U$2*(MIN(L$13:L$13)/L13)</f>
        <v>88</v>
      </c>
      <c r="N13" s="65">
        <f t="shared" ref="N13" si="8">$D13+M13</f>
        <v>100</v>
      </c>
      <c r="O13" s="32">
        <v>1</v>
      </c>
      <c r="P13" s="33">
        <f>+$C13/$C$14*O13</f>
        <v>0.11933174224343675</v>
      </c>
      <c r="Q13" s="34">
        <f t="shared" ref="Q13" si="9">+N13*P13</f>
        <v>11.933174224343675</v>
      </c>
    </row>
    <row r="14" spans="1:21" ht="42.75" customHeight="1" thickBot="1" x14ac:dyDescent="0.3">
      <c r="B14" s="45" t="s">
        <v>13</v>
      </c>
      <c r="C14" s="46">
        <f>C9+C11+C12+C13</f>
        <v>41900</v>
      </c>
      <c r="I14" s="66" t="s">
        <v>14</v>
      </c>
      <c r="J14" s="35">
        <f>SUM(J9:J13)</f>
        <v>100</v>
      </c>
      <c r="P14" s="66" t="s">
        <v>14</v>
      </c>
      <c r="Q14" s="35">
        <f>SUM(Q9:Q13)</f>
        <v>98.520111618582433</v>
      </c>
    </row>
    <row r="17" spans="1:7" ht="14.5" x14ac:dyDescent="0.25">
      <c r="A17" s="67" t="s">
        <v>2</v>
      </c>
    </row>
    <row r="18" spans="1:7" ht="14.5" x14ac:dyDescent="0.25">
      <c r="A18" s="67" t="str">
        <f>'ALTERNATIVA ADJUDICADA'!A18</f>
        <v>Madrid, a 27 de septiembre de 2024</v>
      </c>
    </row>
    <row r="20" spans="1:7" ht="56.25" customHeight="1" x14ac:dyDescent="0.25">
      <c r="A20" s="76"/>
      <c r="B20" s="76"/>
      <c r="C20" s="76"/>
      <c r="D20" s="76"/>
      <c r="E20" s="76"/>
      <c r="F20" s="76"/>
      <c r="G20" s="76"/>
    </row>
  </sheetData>
  <mergeCells count="7">
    <mergeCell ref="A20:G20"/>
    <mergeCell ref="E7:J7"/>
    <mergeCell ref="K7:Q7"/>
    <mergeCell ref="A3:Q3"/>
    <mergeCell ref="A4:Q4"/>
    <mergeCell ref="A5:Q5"/>
    <mergeCell ref="A9:A10"/>
  </mergeCells>
  <printOptions horizontalCentered="1"/>
  <pageMargins left="0" right="0" top="0.35433070866141736" bottom="0.35433070866141736" header="0.31496062992125984" footer="0.31496062992125984"/>
  <pageSetup paperSize="9"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SILVIA BENEGAS MAESTRO</cp:lastModifiedBy>
  <cp:lastPrinted>2024-09-27T09:59:14Z</cp:lastPrinted>
  <dcterms:created xsi:type="dcterms:W3CDTF">2007-03-30T09:59:06Z</dcterms:created>
  <dcterms:modified xsi:type="dcterms:W3CDTF">2024-09-27T10:00:56Z</dcterms:modified>
</cp:coreProperties>
</file>