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4\EXPEDIENTES COMITÉ\2. PUBLICADOS\S-04508-2024 Servidores aplicaciones I.A. y cluster de bases de datos\"/>
    </mc:Choice>
  </mc:AlternateContent>
  <xr:revisionPtr revIDLastSave="0" documentId="13_ncr:1_{9A6679FA-0362-4F7A-9F15-7751F1CAAD36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ADJUDICADA'!$A$1:$L$15</definedName>
    <definedName name="_xlnm.Print_Area" localSheetId="1">valoración!$A$2:$Q$16</definedName>
  </definedNames>
  <calcPr calcId="191029"/>
</workbook>
</file>

<file path=xl/calcChain.xml><?xml version="1.0" encoding="utf-8"?>
<calcChain xmlns="http://schemas.openxmlformats.org/spreadsheetml/2006/main">
  <c r="M11" i="5" l="1"/>
  <c r="M12" i="5"/>
  <c r="F12" i="5"/>
  <c r="K13" i="6"/>
  <c r="C13" i="6"/>
  <c r="F10" i="5"/>
  <c r="F11" i="5"/>
  <c r="G11" i="5" s="1"/>
  <c r="C13" i="5" l="1"/>
  <c r="G12" i="5"/>
  <c r="N12" i="5"/>
  <c r="I12" i="5" l="1"/>
  <c r="J12" i="5" s="1"/>
  <c r="J13" i="5" s="1"/>
  <c r="P12" i="5"/>
  <c r="Q12" i="5" s="1"/>
  <c r="F9" i="5"/>
  <c r="L11" i="6" l="1"/>
  <c r="A2" i="6"/>
  <c r="L11" i="5" l="1"/>
  <c r="L9" i="5"/>
  <c r="N11" i="5" l="1"/>
  <c r="M9" i="5"/>
  <c r="N9" i="5" s="1"/>
  <c r="M10" i="5"/>
  <c r="N10" i="5" s="1"/>
  <c r="P11" i="5"/>
  <c r="G9" i="5"/>
  <c r="P9" i="5"/>
  <c r="Q9" i="5" l="1"/>
  <c r="Q11" i="5"/>
  <c r="Q13" i="5" s="1"/>
  <c r="G10" i="5" l="1"/>
  <c r="L12" i="6" l="1"/>
  <c r="L10" i="6"/>
  <c r="L9" i="6"/>
  <c r="A4" i="6" l="1"/>
  <c r="A3" i="6"/>
  <c r="I11" i="5" l="1"/>
  <c r="J11" i="5" s="1"/>
  <c r="I9" i="5"/>
  <c r="J9" i="5" s="1"/>
  <c r="I10" i="5"/>
  <c r="J10" i="5" s="1"/>
</calcChain>
</file>

<file path=xl/sharedStrings.xml><?xml version="1.0" encoding="utf-8"?>
<sst xmlns="http://schemas.openxmlformats.org/spreadsheetml/2006/main" count="59" uniqueCount="34">
  <si>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</si>
  <si>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</si>
  <si>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</si>
  <si>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</si>
  <si>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</si>
  <si>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</si>
  <si>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</si>
  <si>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</si>
  <si>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</si>
  <si>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</si>
  <si>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</si>
  <si>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</si>
  <si>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</si>
  <si>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</si>
  <si>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</si>
  <si>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</si>
  <si>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</si>
  <si>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</si>
  <si>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</si>
  <si>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</si>
  <si>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</si>
  <si>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S-04508-2024</t>
  </si>
  <si>
    <t>"Servidores aplicaciones I.A. y cluster de bases de datos para iRTVE"</t>
  </si>
  <si>
    <t>Alternativa 2: oferta conjunta "NEXTRET"  (0,5% de descuento en lote 1 y 2)</t>
  </si>
  <si>
    <t>LOTE 1:  Adquisición servidores para aplicaciones de I.A.</t>
  </si>
  <si>
    <t>LOTE 2:  Adquisición de un cluster de servidores para  bases de datos</t>
  </si>
  <si>
    <t>NEXTRET, S.L</t>
  </si>
  <si>
    <t>BROAD SERVICE TECHNICAL SUPPORT,S.L.</t>
  </si>
  <si>
    <t>Importe Oferta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</si>
  <si>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</si>
  <si>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Valor estimado            </t>
  </si>
  <si>
    <t xml:space="preserve">Alternativa 2: oferta conjunta "NEXTRET"  (0,5% de descuento en lote 1 y 2) </t>
  </si>
  <si>
    <t xml:space="preserve">Importe Oferta </t>
  </si>
  <si>
    <t>Madrid, a 21 de noviembre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</si>
</sst>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8" formatCode="0.0%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16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9" fontId="5" fillId="0" borderId="7" xfId="3" applyFont="1" applyFill="1" applyBorder="1" applyAlignment="1">
      <alignment horizontal="center" vertical="center"/>
    </xf>
    <xf numFmtId="0" fontId="16" fillId="0" borderId="19" xfId="0" applyNumberFormat="1" applyFont="1" applyFill="1" applyBorder="1" applyAlignment="1">
      <alignment horizontal="left" vertical="top" wrapText="1"/>
    </xf>
    <xf numFmtId="164" fontId="5" fillId="0" borderId="20" xfId="2" applyFont="1" applyFill="1" applyBorder="1" applyAlignment="1">
      <alignment horizontal="center" vertical="center"/>
    </xf>
    <xf numFmtId="0" fontId="0" fillId="5" borderId="0" xfId="0" applyFill="1"/>
    <xf numFmtId="4" fontId="6" fillId="5" borderId="13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right" vertical="center" indent="1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6" xfId="0" applyNumberFormat="1" applyFont="1" applyFill="1" applyBorder="1" applyAlignment="1">
      <alignment horizontal="right" vertical="center" wrapText="1"/>
    </xf>
    <xf numFmtId="0" fontId="3" fillId="5" borderId="0" xfId="0" applyFont="1" applyFill="1" applyBorder="1"/>
    <xf numFmtId="0" fontId="16" fillId="5" borderId="19" xfId="0" applyNumberFormat="1" applyFont="1" applyFill="1" applyBorder="1" applyAlignment="1">
      <alignment horizontal="right" vertical="top" wrapText="1"/>
    </xf>
    <xf numFmtId="0" fontId="5" fillId="5" borderId="6" xfId="0" applyFont="1" applyFill="1" applyBorder="1"/>
    <xf numFmtId="0" fontId="9" fillId="0" borderId="3" xfId="0" applyNumberFormat="1" applyFont="1" applyFill="1" applyBorder="1" applyAlignment="1">
      <alignment horizontal="right" vertical="center" wrapText="1"/>
    </xf>
    <xf numFmtId="166" fontId="17" fillId="5" borderId="3" xfId="0" applyNumberFormat="1" applyFont="1" applyFill="1" applyBorder="1" applyAlignment="1">
      <alignment horizontal="center" vertical="center"/>
    </xf>
    <xf numFmtId="166" fontId="6" fillId="5" borderId="7" xfId="0" applyNumberFormat="1" applyFont="1" applyFill="1" applyBorder="1" applyAlignment="1">
      <alignment horizontal="right" vertical="center" indent="1"/>
    </xf>
    <xf numFmtId="165" fontId="5" fillId="5" borderId="11" xfId="2" applyNumberFormat="1" applyFont="1" applyFill="1" applyBorder="1" applyAlignment="1">
      <alignment horizontal="center" vertical="center"/>
    </xf>
    <xf numFmtId="165" fontId="5" fillId="5" borderId="7" xfId="2" applyNumberFormat="1" applyFont="1" applyFill="1" applyBorder="1" applyAlignment="1">
      <alignment horizontal="center" vertical="center"/>
    </xf>
    <xf numFmtId="166" fontId="6" fillId="5" borderId="11" xfId="0" applyNumberFormat="1" applyFont="1" applyFill="1" applyBorder="1" applyAlignment="1">
      <alignment horizontal="right" vertical="center" indent="1"/>
    </xf>
    <xf numFmtId="4" fontId="9" fillId="5" borderId="12" xfId="0" applyNumberFormat="1" applyFont="1" applyFill="1" applyBorder="1" applyAlignment="1">
      <alignment horizontal="right" vertical="center" indent="1"/>
    </xf>
    <xf numFmtId="165" fontId="5" fillId="5" borderId="22" xfId="2" applyNumberFormat="1" applyFont="1" applyFill="1" applyBorder="1" applyAlignment="1">
      <alignment horizontal="center" vertical="center"/>
    </xf>
    <xf numFmtId="164" fontId="5" fillId="4" borderId="20" xfId="2" applyFont="1" applyFill="1" applyBorder="1" applyAlignment="1">
      <alignment horizontal="center" vertical="center"/>
    </xf>
    <xf numFmtId="10" fontId="5" fillId="0" borderId="23" xfId="0" applyNumberFormat="1" applyFont="1" applyFill="1" applyBorder="1" applyAlignment="1">
      <alignment horizontal="center" vertical="center"/>
    </xf>
    <xf numFmtId="164" fontId="5" fillId="0" borderId="24" xfId="2" applyFont="1" applyFill="1" applyBorder="1" applyAlignment="1">
      <alignment horizontal="center" vertical="center"/>
    </xf>
    <xf numFmtId="4" fontId="0" fillId="0" borderId="0" xfId="0" applyNumberFormat="1"/>
    <xf numFmtId="0" fontId="20" fillId="5" borderId="0" xfId="0" applyFont="1" applyFill="1" applyBorder="1"/>
    <xf numFmtId="0" fontId="1" fillId="5" borderId="0" xfId="0" applyFont="1" applyFill="1" applyBorder="1"/>
    <xf numFmtId="4" fontId="1" fillId="0" borderId="0" xfId="0" applyNumberFormat="1" applyFont="1" applyFill="1" applyBorder="1"/>
    <xf numFmtId="4" fontId="6" fillId="5" borderId="3" xfId="0" applyNumberFormat="1" applyFont="1" applyFill="1" applyBorder="1" applyAlignment="1">
      <alignment horizontal="center" vertical="center"/>
    </xf>
    <xf numFmtId="10" fontId="5" fillId="5" borderId="19" xfId="3" applyNumberFormat="1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0" fontId="9" fillId="3" borderId="1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19" fillId="5" borderId="0" xfId="0" applyFont="1" applyFill="1" applyAlignment="1">
      <alignment horizontal="center"/>
    </xf>
    <xf numFmtId="0" fontId="9" fillId="3" borderId="5" xfId="0" applyFont="1" applyFill="1" applyBorder="1" applyAlignment="1">
      <alignment horizontal="left" vertical="top" wrapText="1"/>
    </xf>
    <xf numFmtId="9" fontId="18" fillId="5" borderId="4" xfId="3" applyFont="1" applyFill="1" applyBorder="1" applyAlignment="1">
      <alignment horizontal="left" vertical="center"/>
    </xf>
    <xf numFmtId="9" fontId="18" fillId="5" borderId="17" xfId="3" applyFont="1" applyFill="1" applyBorder="1" applyAlignment="1">
      <alignment horizontal="left" vertical="center"/>
    </xf>
    <xf numFmtId="9" fontId="18" fillId="5" borderId="18" xfId="3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17" xfId="3" applyFont="1" applyFill="1" applyBorder="1" applyAlignment="1">
      <alignment horizontal="left" vertical="center"/>
    </xf>
    <xf numFmtId="9" fontId="18" fillId="0" borderId="18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17" xfId="2" applyNumberFormat="1" applyFont="1" applyFill="1" applyBorder="1" applyAlignment="1">
      <alignment horizontal="left" vertical="center"/>
    </xf>
    <xf numFmtId="165" fontId="18" fillId="0" borderId="18" xfId="2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top" wrapText="1"/>
    </xf>
    <xf numFmtId="4" fontId="6" fillId="5" borderId="20" xfId="0" applyNumberFormat="1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4" fontId="6" fillId="0" borderId="25" xfId="0" applyNumberFormat="1" applyFont="1" applyFill="1" applyBorder="1" applyAlignment="1">
      <alignment horizontal="right" vertical="center" indent="1"/>
    </xf>
    <xf numFmtId="4" fontId="6" fillId="0" borderId="20" xfId="0" applyNumberFormat="1" applyFont="1" applyFill="1" applyBorder="1" applyAlignment="1">
      <alignment horizontal="right" vertical="center" indent="1"/>
    </xf>
    <xf numFmtId="165" fontId="5" fillId="0" borderId="19" xfId="2" applyNumberFormat="1" applyFont="1" applyFill="1" applyBorder="1" applyAlignment="1">
      <alignment horizontal="center" vertical="center"/>
    </xf>
    <xf numFmtId="10" fontId="5" fillId="0" borderId="25" xfId="0" applyNumberFormat="1" applyFont="1" applyFill="1" applyBorder="1" applyAlignment="1">
      <alignment horizontal="center" vertical="center"/>
    </xf>
    <xf numFmtId="9" fontId="5" fillId="0" borderId="22" xfId="3" applyFont="1" applyFill="1" applyBorder="1" applyAlignment="1">
      <alignment horizontal="center" vertical="center"/>
    </xf>
    <xf numFmtId="166" fontId="6" fillId="0" borderId="23" xfId="0" applyNumberFormat="1" applyFont="1" applyFill="1" applyBorder="1" applyAlignment="1">
      <alignment horizontal="right" vertical="center" indent="1"/>
    </xf>
    <xf numFmtId="4" fontId="6" fillId="0" borderId="23" xfId="0" applyNumberFormat="1" applyFont="1" applyFill="1" applyBorder="1" applyAlignment="1">
      <alignment horizontal="right" vertical="center" indent="1"/>
    </xf>
    <xf numFmtId="165" fontId="5" fillId="0" borderId="22" xfId="2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 wrapText="1"/>
    </xf>
    <xf numFmtId="166" fontId="6" fillId="0" borderId="22" xfId="0" applyNumberFormat="1" applyFont="1" applyFill="1" applyBorder="1" applyAlignment="1">
      <alignment horizontal="center" vertical="center" wrapText="1"/>
    </xf>
    <xf numFmtId="166" fontId="6" fillId="0" borderId="7" xfId="0" applyNumberFormat="1" applyFont="1" applyFill="1" applyBorder="1" applyAlignment="1">
      <alignment horizontal="left" vertical="center" wrapText="1"/>
    </xf>
    <xf numFmtId="168" fontId="5" fillId="0" borderId="11" xfId="3" applyNumberFormat="1" applyFont="1" applyFill="1" applyBorder="1" applyAlignment="1">
      <alignment horizontal="center" vertical="center"/>
    </xf>
    <xf numFmtId="166" fontId="6" fillId="0" borderId="22" xfId="0" applyNumberFormat="1" applyFont="1" applyFill="1" applyBorder="1" applyAlignment="1">
      <alignment horizontal="left" vertical="center" wrapText="1"/>
    </xf>
    <xf numFmtId="166" fontId="6" fillId="0" borderId="15" xfId="0" applyNumberFormat="1" applyFont="1" applyFill="1" applyBorder="1" applyAlignment="1">
      <alignment horizontal="left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164" fontId="5" fillId="5" borderId="20" xfId="2" applyFont="1" applyFill="1" applyBorder="1" applyAlignment="1">
      <alignment horizontal="center" vertical="center"/>
    </xf>
    <xf numFmtId="9" fontId="5" fillId="5" borderId="26" xfId="3" applyFont="1" applyFill="1" applyBorder="1" applyAlignment="1">
      <alignment horizontal="center" vertical="center"/>
    </xf>
    <xf numFmtId="165" fontId="5" fillId="5" borderId="28" xfId="2" applyNumberFormat="1" applyFont="1" applyFill="1" applyBorder="1" applyAlignment="1">
      <alignment horizontal="center" vertical="center"/>
    </xf>
    <xf numFmtId="10" fontId="5" fillId="0" borderId="27" xfId="0" applyNumberFormat="1" applyFont="1" applyFill="1" applyBorder="1" applyAlignment="1">
      <alignment horizontal="center" vertical="center"/>
    </xf>
    <xf numFmtId="164" fontId="5" fillId="0" borderId="29" xfId="2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vertical="center" wrapText="1"/>
    </xf>
    <xf numFmtId="166" fontId="3" fillId="0" borderId="0" xfId="0" applyNumberFormat="1" applyFont="1" applyFill="1" applyBorder="1"/>
    <xf numFmtId="166" fontId="6" fillId="4" borderId="7" xfId="0" applyNumberFormat="1" applyFont="1" applyFill="1" applyBorder="1" applyAlignment="1">
      <alignment horizontal="left" vertical="center" wrapText="1"/>
    </xf>
    <xf numFmtId="166" fontId="6" fillId="4" borderId="7" xfId="0" applyNumberFormat="1" applyFont="1" applyFill="1" applyBorder="1" applyAlignment="1">
      <alignment horizontal="center" vertical="center" wrapText="1"/>
    </xf>
    <xf numFmtId="4" fontId="6" fillId="4" borderId="13" xfId="0" applyNumberFormat="1" applyFont="1" applyFill="1" applyBorder="1" applyAlignment="1">
      <alignment horizontal="center" vertical="center"/>
    </xf>
    <xf numFmtId="168" fontId="5" fillId="4" borderId="11" xfId="3" applyNumberFormat="1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22" xfId="0" applyNumberFormat="1" applyFont="1" applyFill="1" applyBorder="1" applyAlignment="1">
      <alignment horizontal="left" vertical="center" wrapText="1"/>
    </xf>
    <xf numFmtId="166" fontId="6" fillId="4" borderId="22" xfId="0" applyNumberFormat="1" applyFont="1" applyFill="1" applyBorder="1" applyAlignment="1">
      <alignment horizontal="center" vertical="center" wrapText="1"/>
    </xf>
    <xf numFmtId="168" fontId="5" fillId="4" borderId="21" xfId="3" applyNumberFormat="1" applyFont="1" applyFill="1" applyBorder="1" applyAlignment="1">
      <alignment horizontal="center" vertical="center"/>
    </xf>
    <xf numFmtId="165" fontId="5" fillId="4" borderId="12" xfId="2" applyNumberFormat="1" applyFont="1" applyFill="1" applyBorder="1" applyAlignment="1">
      <alignment horizontal="center" vertical="center"/>
    </xf>
    <xf numFmtId="10" fontId="5" fillId="4" borderId="12" xfId="0" applyNumberFormat="1" applyFont="1" applyFill="1" applyBorder="1" applyAlignment="1">
      <alignment horizontal="center" vertical="center"/>
    </xf>
    <xf numFmtId="164" fontId="5" fillId="4" borderId="13" xfId="2" applyFont="1" applyFill="1" applyBorder="1" applyAlignment="1">
      <alignment horizontal="center" vertical="center"/>
    </xf>
    <xf numFmtId="4" fontId="6" fillId="4" borderId="21" xfId="0" applyNumberFormat="1" applyFont="1" applyFill="1" applyBorder="1" applyAlignment="1">
      <alignment horizontal="center" vertical="center"/>
    </xf>
    <xf numFmtId="165" fontId="5" fillId="4" borderId="11" xfId="2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2295071</xdr:colOff>
      <xdr:row>3</xdr:row>
      <xdr:rowOff>199571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364218"/>
          <a:ext cx="2045516" cy="8422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8"/>
  <sheetViews>
    <sheetView tabSelected="1" zoomScale="70" zoomScaleNormal="70" workbookViewId="0">
      <selection activeCell="C30" sqref="C30"/>
    </sheetView>
  </sheetViews>
  <sheetFormatPr baseColWidth="10" defaultRowHeight="12.75" x14ac:dyDescent="0.2"/>
  <cols>
    <col min="1" max="1" width="32.85546875" customWidth="1"/>
    <col min="2" max="2" width="24.42578125" customWidth="1"/>
    <col min="3" max="3" width="32.5703125" customWidth="1"/>
    <col min="4" max="4" width="21.140625" customWidth="1"/>
    <col min="5" max="5" width="16.7109375" customWidth="1"/>
    <col min="6" max="6" width="20.28515625" customWidth="1"/>
    <col min="7" max="11" width="16.7109375" customWidth="1"/>
    <col min="12" max="12" width="18.140625" customWidth="1"/>
  </cols>
  <sheetData>
    <row r="1" spans="1:17" ht="48" customHeight="1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7" ht="18" x14ac:dyDescent="0.25">
      <c r="A2" s="64" t="str">
        <f>valoración!A3</f>
        <v>PROPUESTA DE ADJUDICACIÓN DEL EXPEDIENTE S-04508-2024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29"/>
    </row>
    <row r="3" spans="1:17" ht="18" x14ac:dyDescent="0.25">
      <c r="A3" s="64" t="str">
        <f>valoración!A4</f>
        <v>"Servidores aplicaciones I.A. y cluster de bases de datos para iRTVE"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29"/>
    </row>
    <row r="4" spans="1:17" ht="18" x14ac:dyDescent="0.25">
      <c r="A4" s="64" t="str">
        <f>valoración!A5</f>
        <v>RESUMEN PUNTUACIÓN TÉCNICA Y ECONÓMICA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29"/>
    </row>
    <row r="5" spans="1:17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7" ht="13.5" thickBot="1" x14ac:dyDescent="0.25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</row>
    <row r="7" spans="1:17" ht="30.75" customHeight="1" thickBot="1" x14ac:dyDescent="0.25">
      <c r="A7" s="29"/>
      <c r="B7" s="29"/>
      <c r="C7" s="29"/>
      <c r="D7" s="29"/>
      <c r="E7" s="66" t="s">
        <v>31</v>
      </c>
      <c r="F7" s="67"/>
      <c r="G7" s="67"/>
      <c r="H7" s="67"/>
      <c r="I7" s="67"/>
      <c r="J7" s="67"/>
      <c r="K7" s="68"/>
      <c r="L7" s="29"/>
    </row>
    <row r="8" spans="1:17" ht="30.75" thickBot="1" x14ac:dyDescent="0.25">
      <c r="A8" s="15" t="s">
        <v>4</v>
      </c>
      <c r="B8" s="16" t="s">
        <v>5</v>
      </c>
      <c r="C8" s="17" t="s">
        <v>30</v>
      </c>
      <c r="D8" s="18" t="s">
        <v>0</v>
      </c>
      <c r="E8" s="16" t="s">
        <v>16</v>
      </c>
      <c r="F8" s="16" t="s">
        <v>32</v>
      </c>
      <c r="G8" s="17" t="s">
        <v>1</v>
      </c>
      <c r="H8" s="17" t="s">
        <v>17</v>
      </c>
      <c r="I8" s="17" t="s">
        <v>10</v>
      </c>
      <c r="J8" s="17" t="s">
        <v>11</v>
      </c>
      <c r="K8" s="18" t="s">
        <v>12</v>
      </c>
      <c r="L8" s="17" t="s">
        <v>20</v>
      </c>
    </row>
    <row r="9" spans="1:17" ht="47.25" customHeight="1" x14ac:dyDescent="0.2">
      <c r="A9" s="62" t="s">
        <v>24</v>
      </c>
      <c r="B9" s="102" t="s">
        <v>26</v>
      </c>
      <c r="C9" s="103">
        <v>113812.5</v>
      </c>
      <c r="D9" s="104">
        <v>16</v>
      </c>
      <c r="E9" s="105">
        <v>5.0000000000000001E-3</v>
      </c>
      <c r="F9" s="61">
        <v>91737.01</v>
      </c>
      <c r="G9" s="20">
        <v>84</v>
      </c>
      <c r="H9" s="106">
        <v>100</v>
      </c>
      <c r="I9" s="110">
        <v>1</v>
      </c>
      <c r="J9" s="111">
        <v>0.73498209985604845</v>
      </c>
      <c r="K9" s="112">
        <v>73.498209985604845</v>
      </c>
      <c r="L9" s="113">
        <f>100-($F9*100/$C9)</f>
        <v>19.396366831411314</v>
      </c>
    </row>
    <row r="10" spans="1:17" ht="54" customHeight="1" thickBot="1" x14ac:dyDescent="0.25">
      <c r="A10" s="65"/>
      <c r="B10" s="92" t="s">
        <v>27</v>
      </c>
      <c r="C10" s="93">
        <v>113812.5</v>
      </c>
      <c r="D10" s="34">
        <v>16</v>
      </c>
      <c r="E10" s="95"/>
      <c r="F10" s="45">
        <v>105844.28</v>
      </c>
      <c r="G10" s="35">
        <v>72.804206708194343</v>
      </c>
      <c r="H10" s="35">
        <v>88.804206708194343</v>
      </c>
      <c r="I10" s="96"/>
      <c r="J10" s="97"/>
      <c r="K10" s="98"/>
      <c r="L10" s="99">
        <f t="shared" ref="L10:L12" si="0">100-($F10*100/$C10)</f>
        <v>7.001181768259201</v>
      </c>
    </row>
    <row r="11" spans="1:17" ht="42" customHeight="1" x14ac:dyDescent="0.2">
      <c r="A11" s="62" t="s">
        <v>25</v>
      </c>
      <c r="B11" s="107" t="s">
        <v>26</v>
      </c>
      <c r="C11" s="108">
        <v>41038.21</v>
      </c>
      <c r="D11" s="104">
        <v>16</v>
      </c>
      <c r="E11" s="109">
        <v>5.0000000000000001E-3</v>
      </c>
      <c r="F11" s="61">
        <v>29814.18</v>
      </c>
      <c r="G11" s="60">
        <v>84</v>
      </c>
      <c r="H11" s="106">
        <v>100</v>
      </c>
      <c r="I11" s="114">
        <v>1</v>
      </c>
      <c r="J11" s="111">
        <v>0.26501790014395155</v>
      </c>
      <c r="K11" s="112">
        <v>26.501790014395155</v>
      </c>
      <c r="L11" s="113">
        <f t="shared" si="0"/>
        <v>27.350193880288643</v>
      </c>
    </row>
    <row r="12" spans="1:17" ht="63.75" customHeight="1" thickBot="1" x14ac:dyDescent="0.25">
      <c r="A12" s="63"/>
      <c r="B12" s="89" t="s">
        <v>27</v>
      </c>
      <c r="C12" s="88">
        <v>41038.21</v>
      </c>
      <c r="D12" s="77">
        <v>16</v>
      </c>
      <c r="E12" s="59"/>
      <c r="F12" s="84">
        <v>34310.199999999997</v>
      </c>
      <c r="G12" s="85">
        <v>72.992612109518461</v>
      </c>
      <c r="H12" s="85">
        <v>88.992612109518461</v>
      </c>
      <c r="I12" s="50"/>
      <c r="J12" s="52"/>
      <c r="K12" s="53"/>
      <c r="L12" s="58">
        <f t="shared" si="0"/>
        <v>16.394501612034261</v>
      </c>
      <c r="Q12" s="54"/>
    </row>
    <row r="13" spans="1:17" ht="41.25" thickBot="1" x14ac:dyDescent="0.25">
      <c r="A13" s="100"/>
      <c r="B13" s="39" t="s">
        <v>13</v>
      </c>
      <c r="C13" s="44">
        <f>C9+C11</f>
        <v>154850.71</v>
      </c>
      <c r="D13" s="40"/>
      <c r="E13" s="40"/>
      <c r="F13" s="40"/>
      <c r="G13" s="40"/>
      <c r="H13" s="40"/>
      <c r="I13" s="40"/>
      <c r="J13" s="41" t="s">
        <v>19</v>
      </c>
      <c r="K13" s="51">
        <f>SUM(K9:K12)</f>
        <v>100</v>
      </c>
      <c r="L13" s="29"/>
    </row>
    <row r="14" spans="1:17" ht="15" x14ac:dyDescent="0.2">
      <c r="A14" s="3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7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  <row r="16" spans="1:17" ht="14.25" x14ac:dyDescent="0.2">
      <c r="A16" s="42" t="s">
        <v>2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</row>
    <row r="17" spans="1:17" ht="14.25" x14ac:dyDescent="0.2">
      <c r="A17" s="42" t="s">
        <v>33</v>
      </c>
    </row>
    <row r="18" spans="1:17" x14ac:dyDescent="0.2">
      <c r="A18" s="29"/>
      <c r="Q18" s="54"/>
    </row>
  </sheetData>
  <mergeCells count="6">
    <mergeCell ref="A2:K2"/>
    <mergeCell ref="A3:K3"/>
    <mergeCell ref="A4:K4"/>
    <mergeCell ref="A9:A10"/>
    <mergeCell ref="E7:K7"/>
    <mergeCell ref="A11:A1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23"/>
  <sheetViews>
    <sheetView showGridLines="0" showZeros="0" zoomScale="70" zoomScaleNormal="70" workbookViewId="0">
      <pane xSplit="2" topLeftCell="C1" activePane="topRight" state="frozen"/>
      <selection pane="topRight" activeCell="A16" sqref="A16"/>
    </sheetView>
  </sheetViews>
  <sheetFormatPr baseColWidth="10" defaultColWidth="11.42578125" defaultRowHeight="26.45" customHeight="1" x14ac:dyDescent="0.2"/>
  <cols>
    <col min="1" max="1" width="39" style="9" customWidth="1"/>
    <col min="2" max="2" width="30.28515625" style="10" customWidth="1"/>
    <col min="3" max="3" width="25.140625" style="10" customWidth="1"/>
    <col min="4" max="4" width="17" style="10" customWidth="1"/>
    <col min="5" max="5" width="20.5703125" style="10" customWidth="1"/>
    <col min="6" max="9" width="16.7109375" style="10" customWidth="1"/>
    <col min="10" max="10" width="19" style="10" customWidth="1"/>
    <col min="11" max="11" width="16.7109375" style="10" customWidth="1"/>
    <col min="12" max="12" width="20.85546875" style="10" customWidth="1"/>
    <col min="13" max="16" width="16.7109375" style="10" customWidth="1"/>
    <col min="17" max="17" width="18.140625" style="10" customWidth="1"/>
    <col min="18" max="16384" width="11.42578125" style="10"/>
  </cols>
  <sheetData>
    <row r="1" spans="1:23" ht="26.45" customHeight="1" x14ac:dyDescent="0.2">
      <c r="T1" s="12" t="s">
        <v>7</v>
      </c>
    </row>
    <row r="2" spans="1:23" s="3" customFormat="1" ht="26.45" customHeight="1" x14ac:dyDescent="0.15">
      <c r="A2" s="2"/>
      <c r="D2" s="4"/>
      <c r="E2" s="4"/>
      <c r="F2" s="4"/>
      <c r="G2" s="4"/>
      <c r="H2" s="5"/>
      <c r="M2" s="11"/>
      <c r="T2" s="13" t="s">
        <v>18</v>
      </c>
      <c r="U2" s="14">
        <v>84</v>
      </c>
    </row>
    <row r="3" spans="1:23" s="3" customFormat="1" ht="26.45" customHeight="1" x14ac:dyDescent="0.15">
      <c r="A3" s="72" t="s">
        <v>21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T3" s="22" t="s">
        <v>9</v>
      </c>
    </row>
    <row r="4" spans="1:23" s="3" customFormat="1" ht="26.45" customHeight="1" x14ac:dyDescent="0.15">
      <c r="A4" s="72" t="s">
        <v>22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</row>
    <row r="5" spans="1:23" s="3" customFormat="1" ht="26.45" customHeight="1" x14ac:dyDescent="0.15">
      <c r="A5" s="72" t="s">
        <v>3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</row>
    <row r="6" spans="1:23" s="3" customFormat="1" ht="26.45" customHeight="1" thickBot="1" x14ac:dyDescent="0.2">
      <c r="A6" s="21"/>
      <c r="B6" s="21"/>
      <c r="C6" s="21"/>
      <c r="D6" s="21"/>
      <c r="E6" s="21"/>
      <c r="F6" s="21"/>
      <c r="G6" s="21"/>
      <c r="H6" s="4"/>
    </row>
    <row r="7" spans="1:23" s="3" customFormat="1" ht="26.45" customHeight="1" thickBot="1" x14ac:dyDescent="0.3">
      <c r="A7" s="2"/>
      <c r="B7" s="6"/>
      <c r="C7" s="7"/>
      <c r="D7" s="7"/>
      <c r="E7" s="73" t="s">
        <v>15</v>
      </c>
      <c r="F7" s="74"/>
      <c r="G7" s="74"/>
      <c r="H7" s="74"/>
      <c r="I7" s="74"/>
      <c r="J7" s="75"/>
      <c r="K7" s="69" t="s">
        <v>23</v>
      </c>
      <c r="L7" s="70"/>
      <c r="M7" s="70"/>
      <c r="N7" s="70"/>
      <c r="O7" s="70"/>
      <c r="P7" s="70"/>
      <c r="Q7" s="71"/>
    </row>
    <row r="8" spans="1:23" s="8" customFormat="1" ht="55.5" customHeight="1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28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29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</row>
    <row r="9" spans="1:23" s="3" customFormat="1" ht="30" customHeight="1" x14ac:dyDescent="0.15">
      <c r="A9" s="62" t="s">
        <v>24</v>
      </c>
      <c r="B9" s="89" t="s">
        <v>26</v>
      </c>
      <c r="C9" s="87">
        <v>113812.5</v>
      </c>
      <c r="D9" s="30">
        <v>16</v>
      </c>
      <c r="E9" s="19">
        <v>92198</v>
      </c>
      <c r="F9" s="35">
        <f>$U$2*(MIN(E$9:E$10)/E9)</f>
        <v>84</v>
      </c>
      <c r="G9" s="49">
        <f>D9+F9</f>
        <v>100</v>
      </c>
      <c r="H9" s="25">
        <v>1</v>
      </c>
      <c r="I9" s="23">
        <f>+$C9/$C$13*H9</f>
        <v>0.73498209985604845</v>
      </c>
      <c r="J9" s="24">
        <f t="shared" ref="J9:J11" si="0">+G9*I9</f>
        <v>73.498209985604845</v>
      </c>
      <c r="K9" s="90">
        <v>5.0000000000000001E-3</v>
      </c>
      <c r="L9" s="19">
        <f t="shared" ref="L9" si="1">+$E9*(1-K9)</f>
        <v>91737.01</v>
      </c>
      <c r="M9" s="35">
        <f>$U$2*(MIN(L$9:L$10)/L9)</f>
        <v>84</v>
      </c>
      <c r="N9" s="49">
        <f t="shared" ref="N9:N10" si="2">$D9+M9</f>
        <v>100</v>
      </c>
      <c r="O9" s="25">
        <v>1</v>
      </c>
      <c r="P9" s="23">
        <f>+$C9/$C$13*O9</f>
        <v>0.73498209985604845</v>
      </c>
      <c r="Q9" s="24">
        <f t="shared" ref="Q9" si="3">+N9*P9</f>
        <v>73.498209985604845</v>
      </c>
    </row>
    <row r="10" spans="1:23" s="3" customFormat="1" ht="30" customHeight="1" thickBot="1" x14ac:dyDescent="0.25">
      <c r="A10" s="65"/>
      <c r="B10" s="92" t="s">
        <v>27</v>
      </c>
      <c r="C10" s="93">
        <v>113812.5</v>
      </c>
      <c r="D10" s="34">
        <v>16</v>
      </c>
      <c r="E10" s="45">
        <v>105844.28</v>
      </c>
      <c r="F10" s="35">
        <f>$U$2*(MIN(E$9:E$10)/E10)</f>
        <v>73.170056993160145</v>
      </c>
      <c r="G10" s="35">
        <f>D10+F10</f>
        <v>89.170056993160145</v>
      </c>
      <c r="H10" s="47"/>
      <c r="I10" s="36">
        <f>+$C10/$C$13*H10</f>
        <v>0</v>
      </c>
      <c r="J10" s="37">
        <f t="shared" si="0"/>
        <v>0</v>
      </c>
      <c r="K10" s="26"/>
      <c r="L10" s="45">
        <v>105844.28</v>
      </c>
      <c r="M10" s="35">
        <f>$U$2*(MIN(L$9:L$10)/L10)</f>
        <v>72.804206708194343</v>
      </c>
      <c r="N10" s="35">
        <f t="shared" si="2"/>
        <v>88.804206708194343</v>
      </c>
      <c r="O10" s="47"/>
      <c r="P10" s="36"/>
      <c r="Q10" s="37"/>
      <c r="S10" s="55"/>
      <c r="T10" s="56"/>
      <c r="U10" s="56"/>
      <c r="V10" s="56"/>
      <c r="W10" s="56"/>
    </row>
    <row r="11" spans="1:23" s="3" customFormat="1" ht="30" customHeight="1" x14ac:dyDescent="0.15">
      <c r="A11" s="62" t="s">
        <v>25</v>
      </c>
      <c r="B11" s="91" t="s">
        <v>26</v>
      </c>
      <c r="C11" s="88">
        <v>41038.21</v>
      </c>
      <c r="D11" s="30">
        <v>16</v>
      </c>
      <c r="E11" s="48">
        <v>29964</v>
      </c>
      <c r="F11" s="31">
        <f>$U$2*(MIN(E$11:E$12)/E11)</f>
        <v>84</v>
      </c>
      <c r="G11" s="49">
        <f>D11+F11</f>
        <v>100</v>
      </c>
      <c r="H11" s="46">
        <v>1</v>
      </c>
      <c r="I11" s="32">
        <f>+$C11/$C$13*H11</f>
        <v>0.26501790014395155</v>
      </c>
      <c r="J11" s="33">
        <f t="shared" si="0"/>
        <v>26.501790014395155</v>
      </c>
      <c r="K11" s="90">
        <v>5.0000000000000001E-3</v>
      </c>
      <c r="L11" s="48">
        <f t="shared" ref="L11" si="4">+$E11*(1-K11)</f>
        <v>29814.18</v>
      </c>
      <c r="M11" s="31">
        <f>$U$2*(MIN(L$11:L$12)/L11)</f>
        <v>84</v>
      </c>
      <c r="N11" s="49">
        <f t="shared" ref="N11" si="5">$D11+M11</f>
        <v>100</v>
      </c>
      <c r="O11" s="46">
        <v>1</v>
      </c>
      <c r="P11" s="32">
        <f>+$C11/$C$13*O11</f>
        <v>0.26501790014395155</v>
      </c>
      <c r="Q11" s="33">
        <f t="shared" ref="Q11" si="6">+N11*P11</f>
        <v>26.501790014395155</v>
      </c>
      <c r="T11" s="57"/>
    </row>
    <row r="12" spans="1:23" s="3" customFormat="1" ht="30" customHeight="1" thickBot="1" x14ac:dyDescent="0.2">
      <c r="A12" s="63"/>
      <c r="B12" s="89" t="s">
        <v>27</v>
      </c>
      <c r="C12" s="88">
        <v>41038.21</v>
      </c>
      <c r="D12" s="77">
        <v>16</v>
      </c>
      <c r="E12" s="78">
        <v>34310.199999999997</v>
      </c>
      <c r="F12" s="79">
        <f>$U$2*(MIN(E$11:E$12)/E12)</f>
        <v>73.359409155294941</v>
      </c>
      <c r="G12" s="80">
        <f t="shared" ref="G12" si="7">D12+F12</f>
        <v>89.359409155294941</v>
      </c>
      <c r="H12" s="81"/>
      <c r="I12" s="82">
        <f>+$C12/$C$13*H12</f>
        <v>0</v>
      </c>
      <c r="J12" s="28">
        <f t="shared" ref="J12" si="8">+G12*I12</f>
        <v>0</v>
      </c>
      <c r="K12" s="83"/>
      <c r="L12" s="84">
        <v>34310.199999999997</v>
      </c>
      <c r="M12" s="85">
        <f>$U$2*(MIN(L11:L12)/L12)</f>
        <v>72.992612109518461</v>
      </c>
      <c r="N12" s="85">
        <f t="shared" ref="N12" si="9">$D12+M12</f>
        <v>88.992612109518461</v>
      </c>
      <c r="O12" s="86"/>
      <c r="P12" s="52">
        <f>+$C12/$C$13*O12</f>
        <v>0</v>
      </c>
      <c r="Q12" s="53">
        <f t="shared" ref="Q12" si="10">+N12*P12</f>
        <v>0</v>
      </c>
    </row>
    <row r="13" spans="1:23" ht="30" customHeight="1" thickBot="1" x14ac:dyDescent="0.25">
      <c r="B13" s="43" t="s">
        <v>13</v>
      </c>
      <c r="C13" s="44">
        <f>C9+C11</f>
        <v>154850.71</v>
      </c>
      <c r="I13" s="27" t="s">
        <v>14</v>
      </c>
      <c r="J13" s="94">
        <f>SUM(J9:J12)</f>
        <v>100</v>
      </c>
      <c r="P13" s="27" t="s">
        <v>14</v>
      </c>
      <c r="Q13" s="28">
        <f>SUM(Q9:Q12)</f>
        <v>100</v>
      </c>
    </row>
    <row r="15" spans="1:23" ht="26.45" customHeight="1" x14ac:dyDescent="0.2">
      <c r="A15" s="1" t="s">
        <v>2</v>
      </c>
    </row>
    <row r="16" spans="1:23" ht="26.45" customHeight="1" x14ac:dyDescent="0.2">
      <c r="A16" s="42" t="s">
        <v>33</v>
      </c>
    </row>
    <row r="18" spans="1:13" ht="26.45" customHeight="1" x14ac:dyDescent="0.2">
      <c r="A18" s="76"/>
      <c r="B18" s="76"/>
      <c r="C18" s="76"/>
      <c r="D18" s="76"/>
      <c r="E18" s="76"/>
      <c r="F18" s="76"/>
      <c r="G18" s="76"/>
    </row>
    <row r="19" spans="1:13" ht="26.45" customHeight="1" x14ac:dyDescent="0.2">
      <c r="I19" s="101"/>
      <c r="J19" s="101"/>
    </row>
    <row r="20" spans="1:13" ht="26.45" customHeight="1" x14ac:dyDescent="0.2">
      <c r="I20" s="101"/>
      <c r="J20" s="101"/>
    </row>
    <row r="22" spans="1:13" ht="26.45" customHeight="1" x14ac:dyDescent="0.2">
      <c r="F22" s="101"/>
      <c r="G22" s="115"/>
      <c r="M22" s="101"/>
    </row>
    <row r="23" spans="1:13" ht="26.45" customHeight="1" x14ac:dyDescent="0.2">
      <c r="D23" s="101"/>
      <c r="F23" s="101"/>
      <c r="G23" s="115"/>
    </row>
  </sheetData>
  <mergeCells count="8">
    <mergeCell ref="A11:A12"/>
    <mergeCell ref="A18:G18"/>
    <mergeCell ref="K7:Q7"/>
    <mergeCell ref="A3:Q3"/>
    <mergeCell ref="A4:Q4"/>
    <mergeCell ref="A5:Q5"/>
    <mergeCell ref="A9:A10"/>
    <mergeCell ref="E7:J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2024-11-12T12:53:43Z</dcterms:modified>
</cp:coreProperties>
</file>