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5135-2024 Circuitos datos sistema contribucion CRTVE\INFORMES\"/>
    </mc:Choice>
  </mc:AlternateContent>
  <xr:revisionPtr revIDLastSave="0" documentId="13_ncr:1_{E1984DF2-72AF-4FC9-9CED-E944F23E788F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ADJUDICADA'!$A$1:$K$23</definedName>
    <definedName name="_xlnm.Print_Area" localSheetId="1">valoración!$A$2:$Q$24</definedName>
  </definedNames>
  <calcPr calcId="191029"/>
</workbook>
</file>

<file path=xl/calcChain.xml><?xml version="1.0" encoding="utf-8"?>
<calcChain xmlns="http://schemas.openxmlformats.org/spreadsheetml/2006/main">
  <c r="K10" i="6" l="1"/>
  <c r="C21" i="6" l="1"/>
  <c r="K16" i="6"/>
  <c r="K17" i="6"/>
  <c r="K18" i="6"/>
  <c r="K19" i="6"/>
  <c r="K20" i="6"/>
  <c r="K11" i="6"/>
  <c r="K12" i="6"/>
  <c r="K13" i="6"/>
  <c r="K14" i="6"/>
  <c r="K15" i="6"/>
  <c r="P10" i="5"/>
  <c r="P11" i="5"/>
  <c r="P12" i="5"/>
  <c r="P13" i="5"/>
  <c r="P14" i="5"/>
  <c r="P15" i="5"/>
  <c r="P16" i="5"/>
  <c r="P17" i="5"/>
  <c r="P18" i="5"/>
  <c r="P19" i="5"/>
  <c r="P20" i="5"/>
  <c r="L17" i="5"/>
  <c r="L18" i="5"/>
  <c r="L19" i="5"/>
  <c r="L20" i="5"/>
  <c r="L12" i="5"/>
  <c r="L13" i="5"/>
  <c r="L14" i="5"/>
  <c r="L15" i="5"/>
  <c r="L16" i="5"/>
  <c r="L9" i="5"/>
  <c r="L11" i="5"/>
  <c r="L10" i="5"/>
  <c r="M20" i="5" l="1"/>
  <c r="N20" i="5" s="1"/>
  <c r="Q20" i="5" s="1"/>
  <c r="M19" i="5"/>
  <c r="N19" i="5" s="1"/>
  <c r="Q19" i="5" s="1"/>
  <c r="M18" i="5"/>
  <c r="N18" i="5" s="1"/>
  <c r="Q18" i="5" s="1"/>
  <c r="M17" i="5"/>
  <c r="N17" i="5" s="1"/>
  <c r="Q17" i="5" s="1"/>
  <c r="M16" i="5"/>
  <c r="N16" i="5" s="1"/>
  <c r="Q16" i="5" s="1"/>
  <c r="M15" i="5"/>
  <c r="N15" i="5" s="1"/>
  <c r="Q15" i="5" s="1"/>
  <c r="M14" i="5"/>
  <c r="N14" i="5" s="1"/>
  <c r="Q14" i="5" s="1"/>
  <c r="M13" i="5"/>
  <c r="N13" i="5" s="1"/>
  <c r="Q13" i="5" s="1"/>
  <c r="M12" i="5"/>
  <c r="N12" i="5" s="1"/>
  <c r="Q12" i="5" s="1"/>
  <c r="M11" i="5"/>
  <c r="N11" i="5" s="1"/>
  <c r="Q11" i="5" s="1"/>
  <c r="M10" i="5"/>
  <c r="N10" i="5" s="1"/>
  <c r="Q10" i="5" s="1"/>
  <c r="M9" i="5"/>
  <c r="P9" i="5"/>
  <c r="J14" i="5"/>
  <c r="I11" i="5"/>
  <c r="I14" i="5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C21" i="5"/>
  <c r="J21" i="6" l="1"/>
  <c r="I20" i="5" l="1"/>
  <c r="J20" i="5" s="1"/>
  <c r="F9" i="5"/>
  <c r="A2" i="6" l="1"/>
  <c r="N9" i="5" l="1"/>
  <c r="Q9" i="5" s="1"/>
  <c r="Q21" i="5" s="1"/>
  <c r="G9" i="5"/>
  <c r="K9" i="6" l="1"/>
  <c r="A4" i="6" l="1"/>
  <c r="A3" i="6"/>
  <c r="I19" i="5" l="1"/>
  <c r="J19" i="5" s="1"/>
  <c r="I9" i="5"/>
  <c r="J9" i="5" s="1"/>
  <c r="J21" i="5" s="1"/>
  <c r="J11" i="5"/>
</calcChain>
</file>

<file path=xl/sharedStrings.xml><?xml version="1.0" encoding="utf-8"?>
<sst xmlns="http://schemas.openxmlformats.org/spreadsheetml/2006/main" count="76" uniqueCount="37">
  <si>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</si>
  <si>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</si>
  <si>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</si>
  <si>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</si>
  <si>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</si>
  <si>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</si>
  <si>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</si>
  <si>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</si>
  <si>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</si>
  <si>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</si>
  <si>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</si>
  <si>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</si>
  <si>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</si>
  <si>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</si>
  <si>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</si>
  <si>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</si>
  <si>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</si>
  <si>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</si>
  <si>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</si>
  <si>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</si>
  <si>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PROPUESTA DE ADJUDICACIÓN DEL EXPEDIENTE S-05135-2024</t>
  </si>
  <si>
    <t>"Circuitos de datos para el sistema de contribución"</t>
  </si>
  <si>
    <t>LOTE 1:  Enlace C.T. RTVE EXTREMADURA (Mérida)/C.T. RNE CÁCERES</t>
  </si>
  <si>
    <t>LOTE 2: Enlace C.P.P. TVE TENERIFE/C.T. RNE TENERIFE</t>
  </si>
  <si>
    <t>LOTE 3:  Enlace C.T. RNE BARCELONA/PARLAMENT DE CATALUÑA</t>
  </si>
  <si>
    <t xml:space="preserve">Valor estimado   (contrato + prórrogas)         </t>
  </si>
  <si>
    <t>VODAFONE ESPAÑA S.A.U.</t>
  </si>
  <si>
    <t>ORANGE ESPAGNE SAU</t>
  </si>
  <si>
    <t>TELEFÓNICA DE ESPAÑA, SAU.</t>
  </si>
  <si>
    <t>CORREOS TELECOM S.A.,S.M.E</t>
  </si>
  <si>
    <t>FlUMOTION SERVICES</t>
  </si>
  <si>
    <t>Alternativa 2: oferta conjunta "ORANGE "  (0,59% de descuento en lote 1 )</t>
  </si>
  <si>
    <t>Madrid, a 28 de noviembre de 2024</t>
  </si>
  <si>
    <t>Importe Oferta (cóntrato + prórrogas)</t>
  </si>
  <si>
    <t xml:space="preserve">Valor estimado     (contrato más prórrogas)       </t>
  </si>
  <si>
    <t>Importe Oferta (contrato + prórrogas)</t>
  </si>
  <si>
    <r>
      <t>Importe Oferta</t>
    </r>
    <r>
      <rPr>
        <b/>
        <i/>
        <sz val="12"/>
        <rFont val="Tahoma"/>
        <family val="2"/>
      </rPr>
      <t xml:space="preserve"> </t>
    </r>
    <r>
      <rPr>
        <b/>
        <sz val="12"/>
        <rFont val="Tahoma"/>
        <family val="2"/>
      </rPr>
      <t>(contrato + prórrogas)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</si>
</sst>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9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0" fontId="16" fillId="0" borderId="18" xfId="0" applyNumberFormat="1" applyFont="1" applyFill="1" applyBorder="1" applyAlignment="1">
      <alignment horizontal="left" vertical="top" wrapText="1"/>
    </xf>
    <xf numFmtId="164" fontId="5" fillId="0" borderId="19" xfId="2" applyFont="1" applyFill="1" applyBorder="1" applyAlignment="1">
      <alignment horizontal="center" vertical="center"/>
    </xf>
    <xf numFmtId="0" fontId="0" fillId="5" borderId="0" xfId="0" applyFill="1"/>
    <xf numFmtId="4" fontId="6" fillId="5" borderId="13" xfId="0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18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0" fontId="9" fillId="0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165" fontId="5" fillId="5" borderId="11" xfId="2" applyNumberFormat="1" applyFont="1" applyFill="1" applyBorder="1" applyAlignment="1">
      <alignment horizontal="center" vertical="center"/>
    </xf>
    <xf numFmtId="165" fontId="5" fillId="5" borderId="7" xfId="2" applyNumberFormat="1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right" vertical="center" indent="1"/>
    </xf>
    <xf numFmtId="4" fontId="9" fillId="5" borderId="12" xfId="0" applyNumberFormat="1" applyFont="1" applyFill="1" applyBorder="1" applyAlignment="1">
      <alignment horizontal="right" vertical="center" indent="1"/>
    </xf>
    <xf numFmtId="165" fontId="5" fillId="5" borderId="21" xfId="2" applyNumberFormat="1" applyFont="1" applyFill="1" applyBorder="1" applyAlignment="1">
      <alignment horizontal="center" vertical="center"/>
    </xf>
    <xf numFmtId="164" fontId="5" fillId="4" borderId="19" xfId="2" applyFont="1" applyFill="1" applyBorder="1" applyAlignment="1">
      <alignment horizontal="center" vertical="center"/>
    </xf>
    <xf numFmtId="10" fontId="5" fillId="0" borderId="22" xfId="0" applyNumberFormat="1" applyFont="1" applyFill="1" applyBorder="1" applyAlignment="1">
      <alignment horizontal="center" vertical="center"/>
    </xf>
    <xf numFmtId="164" fontId="5" fillId="0" borderId="23" xfId="2" applyFont="1" applyFill="1" applyBorder="1" applyAlignment="1">
      <alignment horizontal="center" vertical="center"/>
    </xf>
    <xf numFmtId="4" fontId="0" fillId="0" borderId="0" xfId="0" applyNumberFormat="1"/>
    <xf numFmtId="0" fontId="20" fillId="5" borderId="0" xfId="0" applyFont="1" applyFill="1" applyBorder="1"/>
    <xf numFmtId="0" fontId="1" fillId="5" borderId="0" xfId="0" applyFont="1" applyFill="1" applyBorder="1"/>
    <xf numFmtId="4" fontId="1" fillId="0" borderId="0" xfId="0" applyNumberFormat="1" applyFont="1" applyFill="1" applyBorder="1"/>
    <xf numFmtId="4" fontId="6" fillId="4" borderId="12" xfId="0" applyNumberFormat="1" applyFont="1" applyFill="1" applyBorder="1" applyAlignment="1">
      <alignment horizontal="right" vertical="center" indent="1"/>
    </xf>
    <xf numFmtId="9" fontId="5" fillId="0" borderId="21" xfId="3" applyFont="1" applyFill="1" applyBorder="1" applyAlignment="1">
      <alignment horizontal="center" vertical="center"/>
    </xf>
    <xf numFmtId="165" fontId="5" fillId="0" borderId="21" xfId="2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 wrapText="1"/>
    </xf>
    <xf numFmtId="166" fontId="6" fillId="0" borderId="7" xfId="0" applyNumberFormat="1" applyFont="1" applyFill="1" applyBorder="1" applyAlignment="1">
      <alignment horizontal="left" vertical="center" wrapText="1"/>
    </xf>
    <xf numFmtId="166" fontId="6" fillId="0" borderId="21" xfId="0" applyNumberFormat="1" applyFont="1" applyFill="1" applyBorder="1" applyAlignment="1">
      <alignment horizontal="left" vertical="center" wrapText="1"/>
    </xf>
    <xf numFmtId="166" fontId="6" fillId="0" borderId="15" xfId="0" applyNumberFormat="1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vertical="center" wrapText="1"/>
    </xf>
    <xf numFmtId="166" fontId="3" fillId="0" borderId="0" xfId="0" applyNumberFormat="1" applyFont="1" applyFill="1" applyBorder="1"/>
    <xf numFmtId="166" fontId="6" fillId="4" borderId="7" xfId="0" applyNumberFormat="1" applyFont="1" applyFill="1" applyBorder="1" applyAlignment="1">
      <alignment horizontal="left" vertical="center" wrapText="1"/>
    </xf>
    <xf numFmtId="4" fontId="6" fillId="4" borderId="13" xfId="0" applyNumberFormat="1" applyFont="1" applyFill="1" applyBorder="1" applyAlignment="1">
      <alignment horizontal="center" vertical="center"/>
    </xf>
    <xf numFmtId="4" fontId="9" fillId="4" borderId="12" xfId="0" applyNumberFormat="1" applyFont="1" applyFill="1" applyBorder="1" applyAlignment="1">
      <alignment horizontal="right" vertical="center" indent="1"/>
    </xf>
    <xf numFmtId="165" fontId="5" fillId="4" borderId="12" xfId="2" applyNumberFormat="1" applyFont="1" applyFill="1" applyBorder="1" applyAlignment="1">
      <alignment horizontal="center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/>
    <xf numFmtId="4" fontId="6" fillId="5" borderId="23" xfId="0" applyNumberFormat="1" applyFont="1" applyFill="1" applyBorder="1" applyAlignment="1">
      <alignment horizontal="center" vertical="center"/>
    </xf>
    <xf numFmtId="166" fontId="6" fillId="5" borderId="21" xfId="0" applyNumberFormat="1" applyFont="1" applyFill="1" applyBorder="1" applyAlignment="1">
      <alignment horizontal="right" vertical="center" indent="1"/>
    </xf>
    <xf numFmtId="4" fontId="6" fillId="5" borderId="22" xfId="0" applyNumberFormat="1" applyFont="1" applyFill="1" applyBorder="1" applyAlignment="1">
      <alignment horizontal="right" vertical="center" indent="1"/>
    </xf>
    <xf numFmtId="10" fontId="5" fillId="5" borderId="22" xfId="0" applyNumberFormat="1" applyFont="1" applyFill="1" applyBorder="1" applyAlignment="1">
      <alignment horizontal="center" vertical="center"/>
    </xf>
    <xf numFmtId="164" fontId="5" fillId="5" borderId="23" xfId="2" applyFont="1" applyFill="1" applyBorder="1" applyAlignment="1">
      <alignment horizontal="center" vertical="center"/>
    </xf>
    <xf numFmtId="166" fontId="6" fillId="0" borderId="25" xfId="0" applyNumberFormat="1" applyFont="1" applyFill="1" applyBorder="1" applyAlignment="1">
      <alignment horizontal="left" vertical="center" wrapText="1"/>
    </xf>
    <xf numFmtId="166" fontId="6" fillId="0" borderId="21" xfId="0" applyNumberFormat="1" applyFont="1" applyFill="1" applyBorder="1" applyAlignment="1">
      <alignment horizontal="right" vertical="center" indent="1"/>
    </xf>
    <xf numFmtId="167" fontId="5" fillId="0" borderId="21" xfId="3" applyNumberFormat="1" applyFont="1" applyFill="1" applyBorder="1" applyAlignment="1">
      <alignment horizontal="center" vertical="center"/>
    </xf>
    <xf numFmtId="4" fontId="9" fillId="5" borderId="2" xfId="0" applyNumberFormat="1" applyFont="1" applyFill="1" applyBorder="1" applyAlignment="1">
      <alignment horizontal="right" vertical="center" indent="1"/>
    </xf>
    <xf numFmtId="166" fontId="6" fillId="0" borderId="11" xfId="0" applyNumberFormat="1" applyFont="1" applyFill="1" applyBorder="1" applyAlignment="1">
      <alignment horizontal="left" vertical="center" wrapText="1"/>
    </xf>
    <xf numFmtId="166" fontId="6" fillId="0" borderId="11" xfId="0" applyNumberFormat="1" applyFont="1" applyFill="1" applyBorder="1" applyAlignment="1">
      <alignment horizontal="center" vertical="center" wrapText="1"/>
    </xf>
    <xf numFmtId="166" fontId="6" fillId="0" borderId="27" xfId="0" applyNumberFormat="1" applyFont="1" applyFill="1" applyBorder="1" applyAlignment="1">
      <alignment horizontal="left" vertical="center" wrapText="1"/>
    </xf>
    <xf numFmtId="166" fontId="6" fillId="0" borderId="27" xfId="0" applyNumberFormat="1" applyFont="1" applyFill="1" applyBorder="1" applyAlignment="1">
      <alignment horizontal="center" vertical="center" wrapText="1"/>
    </xf>
    <xf numFmtId="4" fontId="6" fillId="5" borderId="28" xfId="0" applyNumberFormat="1" applyFont="1" applyFill="1" applyBorder="1" applyAlignment="1">
      <alignment horizontal="center" vertical="center"/>
    </xf>
    <xf numFmtId="166" fontId="6" fillId="5" borderId="27" xfId="0" applyNumberFormat="1" applyFont="1" applyFill="1" applyBorder="1" applyAlignment="1">
      <alignment horizontal="right" vertical="center" indent="1"/>
    </xf>
    <xf numFmtId="4" fontId="6" fillId="5" borderId="29" xfId="0" applyNumberFormat="1" applyFont="1" applyFill="1" applyBorder="1" applyAlignment="1">
      <alignment horizontal="right" vertical="center" indent="1"/>
    </xf>
    <xf numFmtId="165" fontId="5" fillId="5" borderId="27" xfId="2" applyNumberFormat="1" applyFont="1" applyFill="1" applyBorder="1" applyAlignment="1">
      <alignment horizontal="center" vertical="center"/>
    </xf>
    <xf numFmtId="10" fontId="5" fillId="5" borderId="29" xfId="0" applyNumberFormat="1" applyFont="1" applyFill="1" applyBorder="1" applyAlignment="1">
      <alignment horizontal="center" vertical="center"/>
    </xf>
    <xf numFmtId="164" fontId="5" fillId="5" borderId="28" xfId="2" applyFont="1" applyFill="1" applyBorder="1" applyAlignment="1">
      <alignment horizontal="center" vertical="center"/>
    </xf>
    <xf numFmtId="166" fontId="6" fillId="0" borderId="31" xfId="0" applyNumberFormat="1" applyFont="1" applyFill="1" applyBorder="1" applyAlignment="1">
      <alignment horizontal="left" vertical="center" wrapText="1"/>
    </xf>
    <xf numFmtId="166" fontId="6" fillId="0" borderId="32" xfId="0" applyNumberFormat="1" applyFont="1" applyFill="1" applyBorder="1" applyAlignment="1">
      <alignment horizontal="center" vertical="center" wrapText="1"/>
    </xf>
    <xf numFmtId="4" fontId="6" fillId="5" borderId="33" xfId="0" applyNumberFormat="1" applyFont="1" applyFill="1" applyBorder="1" applyAlignment="1">
      <alignment horizontal="center" vertical="center"/>
    </xf>
    <xf numFmtId="166" fontId="6" fillId="5" borderId="32" xfId="0" applyNumberFormat="1" applyFont="1" applyFill="1" applyBorder="1" applyAlignment="1">
      <alignment horizontal="right" vertical="center" indent="1"/>
    </xf>
    <xf numFmtId="4" fontId="6" fillId="5" borderId="34" xfId="0" applyNumberFormat="1" applyFont="1" applyFill="1" applyBorder="1" applyAlignment="1">
      <alignment horizontal="right" vertical="center" indent="1"/>
    </xf>
    <xf numFmtId="165" fontId="5" fillId="5" borderId="32" xfId="2" applyNumberFormat="1" applyFont="1" applyFill="1" applyBorder="1" applyAlignment="1">
      <alignment horizontal="center" vertical="center"/>
    </xf>
    <xf numFmtId="10" fontId="5" fillId="5" borderId="34" xfId="0" applyNumberFormat="1" applyFont="1" applyFill="1" applyBorder="1" applyAlignment="1">
      <alignment horizontal="center" vertical="center"/>
    </xf>
    <xf numFmtId="164" fontId="5" fillId="5" borderId="33" xfId="2" applyFont="1" applyFill="1" applyBorder="1" applyAlignment="1">
      <alignment horizontal="center" vertical="center"/>
    </xf>
    <xf numFmtId="4" fontId="6" fillId="5" borderId="35" xfId="0" applyNumberFormat="1" applyFont="1" applyFill="1" applyBorder="1" applyAlignment="1">
      <alignment horizontal="center" vertical="center"/>
    </xf>
    <xf numFmtId="166" fontId="6" fillId="5" borderId="36" xfId="0" applyNumberFormat="1" applyFont="1" applyFill="1" applyBorder="1" applyAlignment="1">
      <alignment horizontal="right" vertical="center" indent="1"/>
    </xf>
    <xf numFmtId="165" fontId="5" fillId="5" borderId="36" xfId="2" applyNumberFormat="1" applyFont="1" applyFill="1" applyBorder="1" applyAlignment="1">
      <alignment horizontal="center" vertical="center"/>
    </xf>
    <xf numFmtId="10" fontId="5" fillId="5" borderId="37" xfId="0" applyNumberFormat="1" applyFont="1" applyFill="1" applyBorder="1" applyAlignment="1">
      <alignment horizontal="center" vertical="center"/>
    </xf>
    <xf numFmtId="164" fontId="5" fillId="5" borderId="35" xfId="2" applyFont="1" applyFill="1" applyBorder="1" applyAlignment="1">
      <alignment horizontal="center" vertical="center"/>
    </xf>
    <xf numFmtId="10" fontId="5" fillId="0" borderId="11" xfId="3" applyNumberFormat="1" applyFont="1" applyFill="1" applyBorder="1" applyAlignment="1">
      <alignment horizontal="center" vertical="center"/>
    </xf>
    <xf numFmtId="164" fontId="5" fillId="0" borderId="13" xfId="2" applyNumberFormat="1" applyFont="1" applyFill="1" applyBorder="1" applyAlignment="1">
      <alignment horizontal="center" vertical="center"/>
    </xf>
    <xf numFmtId="10" fontId="5" fillId="0" borderId="21" xfId="3" applyNumberFormat="1" applyFont="1" applyFill="1" applyBorder="1" applyAlignment="1">
      <alignment horizontal="center" vertical="center"/>
    </xf>
    <xf numFmtId="166" fontId="5" fillId="0" borderId="21" xfId="3" applyNumberFormat="1" applyFont="1" applyFill="1" applyBorder="1" applyAlignment="1">
      <alignment horizontal="center" vertical="center"/>
    </xf>
    <xf numFmtId="2" fontId="5" fillId="0" borderId="27" xfId="3" applyNumberFormat="1" applyFont="1" applyFill="1" applyBorder="1" applyAlignment="1">
      <alignment horizontal="center" vertical="center"/>
    </xf>
    <xf numFmtId="166" fontId="6" fillId="0" borderId="36" xfId="0" applyNumberFormat="1" applyFont="1" applyFill="1" applyBorder="1" applyAlignment="1">
      <alignment horizontal="right" vertical="center" indent="1"/>
    </xf>
    <xf numFmtId="10" fontId="5" fillId="0" borderId="37" xfId="0" applyNumberFormat="1" applyFont="1" applyFill="1" applyBorder="1" applyAlignment="1">
      <alignment horizontal="center" vertical="center"/>
    </xf>
    <xf numFmtId="164" fontId="5" fillId="0" borderId="35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9" fontId="5" fillId="0" borderId="38" xfId="3" applyFont="1" applyFill="1" applyBorder="1" applyAlignment="1">
      <alignment horizontal="center" vertical="center"/>
    </xf>
    <xf numFmtId="9" fontId="5" fillId="0" borderId="36" xfId="3" applyFont="1" applyFill="1" applyBorder="1" applyAlignment="1">
      <alignment horizontal="center" vertical="center"/>
    </xf>
    <xf numFmtId="4" fontId="6" fillId="5" borderId="37" xfId="0" applyNumberFormat="1" applyFont="1" applyFill="1" applyBorder="1" applyAlignment="1">
      <alignment horizontal="right" vertical="center" indent="1"/>
    </xf>
    <xf numFmtId="10" fontId="5" fillId="0" borderId="34" xfId="0" applyNumberFormat="1" applyFont="1" applyFill="1" applyBorder="1" applyAlignment="1">
      <alignment horizontal="center" vertical="center"/>
    </xf>
    <xf numFmtId="164" fontId="5" fillId="0" borderId="33" xfId="2" applyFont="1" applyFill="1" applyBorder="1" applyAlignment="1">
      <alignment horizontal="center" vertical="center"/>
    </xf>
    <xf numFmtId="10" fontId="5" fillId="0" borderId="39" xfId="0" applyNumberFormat="1" applyFont="1" applyFill="1" applyBorder="1" applyAlignment="1">
      <alignment horizontal="center" vertical="center"/>
    </xf>
    <xf numFmtId="164" fontId="5" fillId="0" borderId="40" xfId="2" applyFont="1" applyFill="1" applyBorder="1" applyAlignment="1">
      <alignment horizontal="center" vertical="center"/>
    </xf>
    <xf numFmtId="4" fontId="9" fillId="4" borderId="22" xfId="0" applyNumberFormat="1" applyFont="1" applyFill="1" applyBorder="1" applyAlignment="1">
      <alignment horizontal="right" vertical="center" indent="1"/>
    </xf>
    <xf numFmtId="4" fontId="6" fillId="4" borderId="5" xfId="0" applyNumberFormat="1" applyFont="1" applyFill="1" applyBorder="1" applyAlignment="1">
      <alignment horizontal="center" vertical="center"/>
    </xf>
    <xf numFmtId="165" fontId="5" fillId="5" borderId="41" xfId="2" applyNumberFormat="1" applyFont="1" applyFill="1" applyBorder="1" applyAlignment="1">
      <alignment horizontal="center" vertical="center"/>
    </xf>
    <xf numFmtId="10" fontId="5" fillId="5" borderId="39" xfId="0" applyNumberFormat="1" applyFont="1" applyFill="1" applyBorder="1" applyAlignment="1">
      <alignment horizontal="center" vertical="center"/>
    </xf>
    <xf numFmtId="164" fontId="5" fillId="5" borderId="40" xfId="2" applyFont="1" applyFill="1" applyBorder="1" applyAlignment="1">
      <alignment horizontal="center" vertical="center"/>
    </xf>
    <xf numFmtId="4" fontId="6" fillId="5" borderId="24" xfId="0" applyNumberFormat="1" applyFont="1" applyFill="1" applyBorder="1" applyAlignment="1">
      <alignment horizontal="center" vertical="center"/>
    </xf>
    <xf numFmtId="165" fontId="5" fillId="5" borderId="42" xfId="2" applyNumberFormat="1" applyFont="1" applyFill="1" applyBorder="1" applyAlignment="1">
      <alignment horizontal="center" vertical="center"/>
    </xf>
    <xf numFmtId="10" fontId="5" fillId="0" borderId="29" xfId="0" applyNumberFormat="1" applyFont="1" applyFill="1" applyBorder="1" applyAlignment="1">
      <alignment horizontal="center" vertical="center"/>
    </xf>
    <xf numFmtId="164" fontId="5" fillId="0" borderId="28" xfId="2" applyFont="1" applyFill="1" applyBorder="1" applyAlignment="1">
      <alignment horizontal="center" vertical="center"/>
    </xf>
    <xf numFmtId="4" fontId="6" fillId="5" borderId="43" xfId="0" applyNumberFormat="1" applyFont="1" applyFill="1" applyBorder="1" applyAlignment="1">
      <alignment horizontal="center" vertical="center"/>
    </xf>
    <xf numFmtId="4" fontId="6" fillId="5" borderId="38" xfId="0" applyNumberFormat="1" applyFont="1" applyFill="1" applyBorder="1" applyAlignment="1">
      <alignment horizontal="center" vertical="center"/>
    </xf>
    <xf numFmtId="4" fontId="6" fillId="5" borderId="44" xfId="0" applyNumberFormat="1" applyFont="1" applyFill="1" applyBorder="1" applyAlignment="1">
      <alignment horizontal="center" vertical="center"/>
    </xf>
    <xf numFmtId="4" fontId="6" fillId="5" borderId="45" xfId="0" applyNumberFormat="1" applyFont="1" applyFill="1" applyBorder="1" applyAlignment="1">
      <alignment horizontal="center" vertical="center"/>
    </xf>
    <xf numFmtId="0" fontId="9" fillId="5" borderId="3" xfId="0" applyNumberFormat="1" applyFont="1" applyFill="1" applyBorder="1" applyAlignment="1">
      <alignment horizontal="right" vertical="center" wrapText="1"/>
    </xf>
    <xf numFmtId="4" fontId="6" fillId="5" borderId="46" xfId="0" applyNumberFormat="1" applyFont="1" applyFill="1" applyBorder="1" applyAlignment="1">
      <alignment horizontal="right" vertical="center" indent="1"/>
    </xf>
    <xf numFmtId="4" fontId="6" fillId="5" borderId="47" xfId="0" applyNumberFormat="1" applyFont="1" applyFill="1" applyBorder="1" applyAlignment="1">
      <alignment horizontal="center" vertical="center"/>
    </xf>
    <xf numFmtId="4" fontId="6" fillId="5" borderId="48" xfId="0" applyNumberFormat="1" applyFont="1" applyFill="1" applyBorder="1" applyAlignment="1">
      <alignment horizontal="center" vertical="center"/>
    </xf>
    <xf numFmtId="4" fontId="6" fillId="5" borderId="49" xfId="0" applyNumberFormat="1" applyFont="1" applyFill="1" applyBorder="1" applyAlignment="1">
      <alignment horizontal="center" vertical="center"/>
    </xf>
    <xf numFmtId="4" fontId="6" fillId="5" borderId="30" xfId="0" applyNumberFormat="1" applyFont="1" applyFill="1" applyBorder="1" applyAlignment="1">
      <alignment horizontal="center" vertical="center"/>
    </xf>
    <xf numFmtId="4" fontId="6" fillId="0" borderId="37" xfId="0" applyNumberFormat="1" applyFont="1" applyFill="1" applyBorder="1" applyAlignment="1">
      <alignment horizontal="right" vertical="center" indent="1"/>
    </xf>
    <xf numFmtId="0" fontId="0" fillId="5" borderId="0" xfId="0" applyFill="1" applyAlignment="1">
      <alignment horizontal="right"/>
    </xf>
    <xf numFmtId="166" fontId="17" fillId="5" borderId="3" xfId="0" applyNumberFormat="1" applyFont="1" applyFill="1" applyBorder="1" applyAlignment="1">
      <alignment horizontal="right" vertical="center"/>
    </xf>
    <xf numFmtId="166" fontId="6" fillId="4" borderId="11" xfId="0" applyNumberFormat="1" applyFont="1" applyFill="1" applyBorder="1" applyAlignment="1">
      <alignment horizontal="left" vertical="center" wrapText="1"/>
    </xf>
    <xf numFmtId="4" fontId="6" fillId="4" borderId="34" xfId="0" applyNumberFormat="1" applyFont="1" applyFill="1" applyBorder="1" applyAlignment="1">
      <alignment horizontal="right" vertical="center" indent="1"/>
    </xf>
    <xf numFmtId="4" fontId="6" fillId="4" borderId="22" xfId="0" applyNumberFormat="1" applyFont="1" applyFill="1" applyBorder="1" applyAlignment="1">
      <alignment horizontal="right" vertical="center" indent="1"/>
    </xf>
    <xf numFmtId="10" fontId="5" fillId="4" borderId="22" xfId="0" applyNumberFormat="1" applyFont="1" applyFill="1" applyBorder="1" applyAlignment="1">
      <alignment horizontal="center" vertical="center"/>
    </xf>
    <xf numFmtId="164" fontId="5" fillId="4" borderId="23" xfId="2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4" fontId="6" fillId="4" borderId="38" xfId="0" applyNumberFormat="1" applyFont="1" applyFill="1" applyBorder="1" applyAlignment="1">
      <alignment horizontal="center" vertical="center"/>
    </xf>
    <xf numFmtId="165" fontId="5" fillId="4" borderId="50" xfId="2" applyNumberFormat="1" applyFont="1" applyFill="1" applyBorder="1" applyAlignment="1">
      <alignment horizontal="center" vertical="center"/>
    </xf>
    <xf numFmtId="165" fontId="5" fillId="5" borderId="51" xfId="2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5" borderId="34" xfId="0" applyNumberFormat="1" applyFont="1" applyFill="1" applyBorder="1" applyAlignment="1">
      <alignment horizontal="right" vertical="center" indent="1"/>
    </xf>
    <xf numFmtId="166" fontId="6" fillId="5" borderId="22" xfId="0" applyNumberFormat="1" applyFont="1" applyFill="1" applyBorder="1" applyAlignment="1">
      <alignment horizontal="right" vertical="center" indent="1"/>
    </xf>
    <xf numFmtId="166" fontId="6" fillId="4" borderId="22" xfId="0" applyNumberFormat="1" applyFont="1" applyFill="1" applyBorder="1" applyAlignment="1">
      <alignment horizontal="right" vertical="center" indent="1"/>
    </xf>
    <xf numFmtId="166" fontId="6" fillId="5" borderId="37" xfId="0" applyNumberFormat="1" applyFont="1" applyFill="1" applyBorder="1" applyAlignment="1">
      <alignment horizontal="right" vertical="center" indent="1"/>
    </xf>
    <xf numFmtId="166" fontId="6" fillId="5" borderId="46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166" fontId="6" fillId="0" borderId="37" xfId="0" applyNumberFormat="1" applyFont="1" applyFill="1" applyBorder="1" applyAlignment="1">
      <alignment horizontal="right" vertical="center" indent="1"/>
    </xf>
    <xf numFmtId="164" fontId="5" fillId="4" borderId="19" xfId="2" applyNumberFormat="1" applyFont="1" applyFill="1" applyBorder="1" applyAlignment="1">
      <alignment horizontal="center" vertical="center"/>
    </xf>
    <xf numFmtId="166" fontId="6" fillId="0" borderId="32" xfId="0" applyNumberFormat="1" applyFont="1" applyFill="1" applyBorder="1" applyAlignment="1">
      <alignment horizontal="left" vertical="center" wrapText="1"/>
    </xf>
    <xf numFmtId="9" fontId="5" fillId="0" borderId="32" xfId="3" applyFont="1" applyFill="1" applyBorder="1" applyAlignment="1">
      <alignment horizontal="center" vertical="center"/>
    </xf>
    <xf numFmtId="166" fontId="6" fillId="0" borderId="32" xfId="0" applyNumberFormat="1" applyFont="1" applyFill="1" applyBorder="1" applyAlignment="1">
      <alignment horizontal="right" vertical="center" indent="1"/>
    </xf>
    <xf numFmtId="165" fontId="5" fillId="0" borderId="36" xfId="2" applyNumberFormat="1" applyFont="1" applyFill="1" applyBorder="1" applyAlignment="1">
      <alignment horizontal="center" vertical="center"/>
    </xf>
    <xf numFmtId="4" fontId="6" fillId="5" borderId="34" xfId="0" applyNumberFormat="1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4" fontId="6" fillId="4" borderId="22" xfId="0" applyNumberFormat="1" applyFont="1" applyFill="1" applyBorder="1" applyAlignment="1">
      <alignment horizontal="center" vertical="center"/>
    </xf>
    <xf numFmtId="4" fontId="6" fillId="5" borderId="37" xfId="0" applyNumberFormat="1" applyFont="1" applyFill="1" applyBorder="1" applyAlignment="1">
      <alignment horizontal="center" vertical="center"/>
    </xf>
    <xf numFmtId="4" fontId="6" fillId="5" borderId="46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/>
    </xf>
    <xf numFmtId="4" fontId="6" fillId="0" borderId="37" xfId="0" applyNumberFormat="1" applyFont="1" applyFill="1" applyBorder="1" applyAlignment="1">
      <alignment horizontal="center" vertical="center"/>
    </xf>
    <xf numFmtId="166" fontId="6" fillId="4" borderId="34" xfId="0" applyNumberFormat="1" applyFont="1" applyFill="1" applyBorder="1" applyAlignment="1">
      <alignment horizontal="right" vertical="center" inden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9" fontId="18" fillId="5" borderId="4" xfId="3" applyFont="1" applyFill="1" applyBorder="1" applyAlignment="1">
      <alignment horizontal="left" vertical="center"/>
    </xf>
    <xf numFmtId="9" fontId="18" fillId="5" borderId="16" xfId="3" applyFont="1" applyFill="1" applyBorder="1" applyAlignment="1">
      <alignment horizontal="left" vertical="center"/>
    </xf>
    <xf numFmtId="9" fontId="18" fillId="5" borderId="17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 wrapText="1"/>
    </xf>
    <xf numFmtId="9" fontId="18" fillId="0" borderId="4" xfId="3" applyFont="1" applyFill="1" applyBorder="1" applyAlignment="1">
      <alignment horizontal="left" vertical="center"/>
    </xf>
    <xf numFmtId="9" fontId="18" fillId="0" borderId="16" xfId="3" applyFont="1" applyFill="1" applyBorder="1" applyAlignment="1">
      <alignment horizontal="left" vertical="center"/>
    </xf>
    <xf numFmtId="9" fontId="18" fillId="0" borderId="17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6" xfId="2" applyNumberFormat="1" applyFont="1" applyFill="1" applyBorder="1" applyAlignment="1">
      <alignment horizontal="left" vertical="center"/>
    </xf>
    <xf numFmtId="165" fontId="18" fillId="0" borderId="17" xfId="2" applyNumberFormat="1" applyFont="1" applyFill="1" applyBorder="1" applyAlignment="1">
      <alignment horizontal="left" vertical="center"/>
    </xf>
    <xf numFmtId="0" fontId="9" fillId="3" borderId="30" xfId="0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2295071</xdr:colOff>
      <xdr:row>3</xdr:row>
      <xdr:rowOff>199571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364218"/>
          <a:ext cx="2045516" cy="842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6"/>
  <sheetViews>
    <sheetView tabSelected="1" topLeftCell="A5" zoomScale="70" zoomScaleNormal="70" workbookViewId="0">
      <selection activeCell="Q16" sqref="Q16"/>
    </sheetView>
  </sheetViews>
  <sheetFormatPr baseColWidth="10" defaultRowHeight="12.5" x14ac:dyDescent="0.25"/>
  <cols>
    <col min="1" max="1" width="32.81640625" customWidth="1"/>
    <col min="2" max="2" width="24.453125" customWidth="1"/>
    <col min="3" max="3" width="27.36328125" customWidth="1"/>
    <col min="4" max="4" width="21.1796875" customWidth="1"/>
    <col min="5" max="5" width="20.26953125" customWidth="1"/>
    <col min="6" max="10" width="16.7265625" customWidth="1"/>
    <col min="11" max="11" width="18.1796875" customWidth="1"/>
  </cols>
  <sheetData>
    <row r="1" spans="1:18" ht="48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8" ht="17.5" x14ac:dyDescent="0.35">
      <c r="A2" s="173" t="str">
        <f>valoración!A3</f>
        <v>PROPUESTA DE ADJUDICACIÓN DEL EXPEDIENTE S-05135-2024</v>
      </c>
      <c r="B2" s="173"/>
      <c r="C2" s="173"/>
      <c r="D2" s="173"/>
      <c r="E2" s="173"/>
      <c r="F2" s="173"/>
      <c r="G2" s="173"/>
      <c r="H2" s="173"/>
      <c r="I2" s="173"/>
      <c r="J2" s="173"/>
      <c r="K2" s="27"/>
    </row>
    <row r="3" spans="1:18" ht="17.5" x14ac:dyDescent="0.35">
      <c r="A3" s="173" t="str">
        <f>valoración!A4</f>
        <v>"Circuitos de datos para el sistema de contribución"</v>
      </c>
      <c r="B3" s="173"/>
      <c r="C3" s="173"/>
      <c r="D3" s="173"/>
      <c r="E3" s="173"/>
      <c r="F3" s="173"/>
      <c r="G3" s="173"/>
      <c r="H3" s="173"/>
      <c r="I3" s="173"/>
      <c r="J3" s="173"/>
      <c r="K3" s="27"/>
    </row>
    <row r="4" spans="1:18" ht="17.5" x14ac:dyDescent="0.35">
      <c r="A4" s="173" t="str">
        <f>valoración!A5</f>
        <v>RESUMEN PUNTUACIÓN TÉCNICA Y ECONÓMICA</v>
      </c>
      <c r="B4" s="173"/>
      <c r="C4" s="173"/>
      <c r="D4" s="173"/>
      <c r="E4" s="173"/>
      <c r="F4" s="173"/>
      <c r="G4" s="173"/>
      <c r="H4" s="173"/>
      <c r="I4" s="173"/>
      <c r="J4" s="173"/>
      <c r="K4" s="27"/>
    </row>
    <row r="5" spans="1:18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8" ht="13" thickBot="1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8" ht="30.75" customHeight="1" thickBot="1" x14ac:dyDescent="0.3">
      <c r="A7" s="27"/>
      <c r="B7" s="27"/>
      <c r="C7" s="27"/>
      <c r="D7" s="27"/>
      <c r="E7" s="175" t="s">
        <v>14</v>
      </c>
      <c r="F7" s="176"/>
      <c r="G7" s="176"/>
      <c r="H7" s="176"/>
      <c r="I7" s="176"/>
      <c r="J7" s="177"/>
      <c r="K7" s="27"/>
    </row>
    <row r="8" spans="1:18" ht="45.5" thickBot="1" x14ac:dyDescent="0.3">
      <c r="A8" s="15" t="s">
        <v>4</v>
      </c>
      <c r="B8" s="16" t="s">
        <v>5</v>
      </c>
      <c r="C8" s="17" t="s">
        <v>34</v>
      </c>
      <c r="D8" s="18" t="s">
        <v>0</v>
      </c>
      <c r="E8" s="16" t="s">
        <v>33</v>
      </c>
      <c r="F8" s="17" t="s">
        <v>1</v>
      </c>
      <c r="G8" s="17" t="s">
        <v>16</v>
      </c>
      <c r="H8" s="17" t="s">
        <v>9</v>
      </c>
      <c r="I8" s="17" t="s">
        <v>10</v>
      </c>
      <c r="J8" s="18" t="s">
        <v>11</v>
      </c>
      <c r="K8" s="17" t="s">
        <v>19</v>
      </c>
    </row>
    <row r="9" spans="1:18" ht="43.5" customHeight="1" thickTop="1" thickBot="1" x14ac:dyDescent="0.3">
      <c r="A9" s="174" t="s">
        <v>22</v>
      </c>
      <c r="B9" s="140" t="s">
        <v>26</v>
      </c>
      <c r="C9" s="169">
        <v>114000</v>
      </c>
      <c r="D9" s="62">
        <v>16</v>
      </c>
      <c r="E9" s="141">
        <v>59400</v>
      </c>
      <c r="F9" s="52">
        <v>80</v>
      </c>
      <c r="G9" s="63">
        <v>96</v>
      </c>
      <c r="H9" s="64">
        <v>1</v>
      </c>
      <c r="I9" s="65">
        <v>0.33333333333333331</v>
      </c>
      <c r="J9" s="66">
        <v>32</v>
      </c>
      <c r="K9" s="67">
        <f>100-($E9*100/$C9)</f>
        <v>47.89473684210526</v>
      </c>
    </row>
    <row r="10" spans="1:18" ht="47.25" customHeight="1" thickTop="1" thickBot="1" x14ac:dyDescent="0.3">
      <c r="A10" s="171"/>
      <c r="B10" s="74" t="s">
        <v>27</v>
      </c>
      <c r="C10" s="150">
        <v>114000</v>
      </c>
      <c r="D10" s="69">
        <v>16</v>
      </c>
      <c r="E10" s="71">
        <v>61200</v>
      </c>
      <c r="F10" s="31">
        <v>77.647058823529406</v>
      </c>
      <c r="G10" s="71">
        <v>93.647058823529406</v>
      </c>
      <c r="H10" s="120"/>
      <c r="I10" s="121"/>
      <c r="J10" s="122"/>
      <c r="K10" s="123">
        <f>100-($E10*100/$C10)</f>
        <v>46.315789473684212</v>
      </c>
    </row>
    <row r="11" spans="1:18" ht="54" customHeight="1" thickTop="1" thickBot="1" x14ac:dyDescent="0.3">
      <c r="A11" s="172"/>
      <c r="B11" s="80" t="s">
        <v>28</v>
      </c>
      <c r="C11" s="150">
        <v>114000</v>
      </c>
      <c r="D11" s="82">
        <v>14</v>
      </c>
      <c r="E11" s="71">
        <v>108000</v>
      </c>
      <c r="F11" s="84">
        <v>44</v>
      </c>
      <c r="G11" s="84">
        <v>58</v>
      </c>
      <c r="H11" s="124"/>
      <c r="I11" s="125"/>
      <c r="J11" s="126">
        <v>0</v>
      </c>
      <c r="K11" s="145">
        <f t="shared" ref="K10:K20" si="0">100-($E11*100/$C11)</f>
        <v>5.2631578947368354</v>
      </c>
      <c r="N11" s="48"/>
      <c r="O11" s="48"/>
      <c r="P11" s="48"/>
      <c r="R11" s="48"/>
    </row>
    <row r="12" spans="1:18" ht="54" customHeight="1" thickTop="1" x14ac:dyDescent="0.25">
      <c r="A12" s="170" t="s">
        <v>23</v>
      </c>
      <c r="B12" s="88" t="s">
        <v>29</v>
      </c>
      <c r="C12" s="150">
        <v>114000</v>
      </c>
      <c r="D12" s="162">
        <v>20</v>
      </c>
      <c r="E12" s="92">
        <v>56400</v>
      </c>
      <c r="F12" s="92">
        <v>65.106382978723403</v>
      </c>
      <c r="G12" s="92">
        <v>85.106382978723403</v>
      </c>
      <c r="H12" s="92"/>
      <c r="I12" s="92"/>
      <c r="J12" s="92"/>
      <c r="K12" s="127">
        <f t="shared" si="0"/>
        <v>50.526315789473685</v>
      </c>
    </row>
    <row r="13" spans="1:18" ht="54" customHeight="1" x14ac:dyDescent="0.25">
      <c r="A13" s="171"/>
      <c r="B13" s="74" t="s">
        <v>26</v>
      </c>
      <c r="C13" s="151">
        <v>114000</v>
      </c>
      <c r="D13" s="163">
        <v>16</v>
      </c>
      <c r="E13" s="71">
        <v>59400</v>
      </c>
      <c r="F13" s="71">
        <v>61.818181818181813</v>
      </c>
      <c r="G13" s="71">
        <v>77.818181818181813</v>
      </c>
      <c r="H13" s="71"/>
      <c r="I13" s="71"/>
      <c r="J13" s="71"/>
      <c r="K13" s="128">
        <f t="shared" si="0"/>
        <v>47.89473684210526</v>
      </c>
    </row>
    <row r="14" spans="1:18" ht="44.15" customHeight="1" x14ac:dyDescent="0.25">
      <c r="A14" s="171"/>
      <c r="B14" s="61" t="s">
        <v>27</v>
      </c>
      <c r="C14" s="152">
        <v>114000</v>
      </c>
      <c r="D14" s="164">
        <v>16</v>
      </c>
      <c r="E14" s="142">
        <v>45900</v>
      </c>
      <c r="F14" s="142">
        <v>80</v>
      </c>
      <c r="G14" s="118">
        <v>96</v>
      </c>
      <c r="H14" s="142">
        <v>1</v>
      </c>
      <c r="I14" s="142">
        <v>0.33333333333333331</v>
      </c>
      <c r="J14" s="142">
        <v>32</v>
      </c>
      <c r="K14" s="119">
        <f t="shared" si="0"/>
        <v>59.736842105263158</v>
      </c>
    </row>
    <row r="15" spans="1:18" ht="54" customHeight="1" x14ac:dyDescent="0.25">
      <c r="A15" s="171"/>
      <c r="B15" s="74" t="s">
        <v>28</v>
      </c>
      <c r="C15" s="151">
        <v>114000</v>
      </c>
      <c r="D15" s="163">
        <v>14</v>
      </c>
      <c r="E15" s="71">
        <v>72000</v>
      </c>
      <c r="F15" s="71">
        <v>51</v>
      </c>
      <c r="G15" s="71">
        <v>65</v>
      </c>
      <c r="H15" s="71"/>
      <c r="I15" s="71"/>
      <c r="J15" s="71"/>
      <c r="K15" s="128">
        <f t="shared" si="0"/>
        <v>36.842105263157897</v>
      </c>
    </row>
    <row r="16" spans="1:18" ht="54" customHeight="1" thickBot="1" x14ac:dyDescent="0.3">
      <c r="A16" s="172"/>
      <c r="B16" s="80" t="s">
        <v>30</v>
      </c>
      <c r="C16" s="153">
        <v>114000</v>
      </c>
      <c r="D16" s="165">
        <v>14</v>
      </c>
      <c r="E16" s="113">
        <v>81738</v>
      </c>
      <c r="F16" s="113">
        <v>44.924025545034134</v>
      </c>
      <c r="G16" s="113">
        <v>58.924025545034134</v>
      </c>
      <c r="H16" s="113"/>
      <c r="I16" s="113"/>
      <c r="J16" s="113"/>
      <c r="K16" s="145">
        <f t="shared" si="0"/>
        <v>28.299999999999997</v>
      </c>
      <c r="O16" s="48"/>
      <c r="P16" s="48"/>
      <c r="R16" s="48"/>
    </row>
    <row r="17" spans="1:18" ht="54" customHeight="1" thickTop="1" x14ac:dyDescent="0.25">
      <c r="A17" s="170" t="s">
        <v>24</v>
      </c>
      <c r="B17" s="57" t="s">
        <v>29</v>
      </c>
      <c r="C17" s="154">
        <v>114000</v>
      </c>
      <c r="D17" s="166">
        <v>20</v>
      </c>
      <c r="E17" s="132">
        <v>77160</v>
      </c>
      <c r="F17" s="132">
        <v>46.65629860031104</v>
      </c>
      <c r="G17" s="132">
        <v>66.656298600311032</v>
      </c>
      <c r="H17" s="133"/>
      <c r="I17" s="134"/>
      <c r="J17" s="135"/>
      <c r="K17" s="136">
        <f t="shared" si="0"/>
        <v>32.315789473684205</v>
      </c>
    </row>
    <row r="18" spans="1:18" ht="54" customHeight="1" x14ac:dyDescent="0.25">
      <c r="A18" s="171"/>
      <c r="B18" s="56" t="s">
        <v>26</v>
      </c>
      <c r="C18" s="155">
        <v>114000</v>
      </c>
      <c r="D18" s="167">
        <v>16</v>
      </c>
      <c r="E18" s="31">
        <v>59400</v>
      </c>
      <c r="F18" s="31">
        <v>60.606060606060609</v>
      </c>
      <c r="G18" s="31">
        <v>76.606060606060609</v>
      </c>
      <c r="H18" s="129"/>
      <c r="I18" s="130"/>
      <c r="J18" s="30"/>
      <c r="K18" s="128">
        <f t="shared" si="0"/>
        <v>47.89473684210526</v>
      </c>
    </row>
    <row r="19" spans="1:18" ht="42" customHeight="1" x14ac:dyDescent="0.25">
      <c r="A19" s="171"/>
      <c r="B19" s="61" t="s">
        <v>27</v>
      </c>
      <c r="C19" s="152">
        <v>114000</v>
      </c>
      <c r="D19" s="164">
        <v>16</v>
      </c>
      <c r="E19" s="142">
        <v>45000</v>
      </c>
      <c r="F19" s="142">
        <v>80</v>
      </c>
      <c r="G19" s="149">
        <v>96</v>
      </c>
      <c r="H19" s="147">
        <v>1</v>
      </c>
      <c r="I19" s="143">
        <v>0.33333333333333331</v>
      </c>
      <c r="J19" s="144">
        <v>32</v>
      </c>
      <c r="K19" s="146">
        <f t="shared" si="0"/>
        <v>60.526315789473685</v>
      </c>
    </row>
    <row r="20" spans="1:18" ht="63.75" customHeight="1" thickBot="1" x14ac:dyDescent="0.3">
      <c r="A20" s="172"/>
      <c r="B20" s="58" t="s">
        <v>28</v>
      </c>
      <c r="C20" s="156">
        <v>114000</v>
      </c>
      <c r="D20" s="168">
        <v>14</v>
      </c>
      <c r="E20" s="137">
        <v>72000</v>
      </c>
      <c r="F20" s="137">
        <v>50</v>
      </c>
      <c r="G20" s="137">
        <v>64</v>
      </c>
      <c r="H20" s="148"/>
      <c r="I20" s="107"/>
      <c r="J20" s="108">
        <v>0</v>
      </c>
      <c r="K20" s="145">
        <f t="shared" si="0"/>
        <v>36.842105263157897</v>
      </c>
      <c r="P20" s="48"/>
      <c r="R20" s="48"/>
    </row>
    <row r="21" spans="1:18" ht="40" thickTop="1" thickBot="1" x14ac:dyDescent="0.3">
      <c r="A21" s="59"/>
      <c r="B21" s="131" t="s">
        <v>12</v>
      </c>
      <c r="C21" s="139">
        <f>C9+C17+C17</f>
        <v>342000</v>
      </c>
      <c r="D21" s="35"/>
      <c r="E21" s="35"/>
      <c r="F21" s="35"/>
      <c r="G21" s="35"/>
      <c r="H21" s="35"/>
      <c r="I21" s="36" t="s">
        <v>18</v>
      </c>
      <c r="J21" s="45">
        <f>SUM(J9:J20)</f>
        <v>96</v>
      </c>
      <c r="K21" s="27"/>
    </row>
    <row r="22" spans="1:18" ht="15.5" x14ac:dyDescent="0.25">
      <c r="A22" s="34"/>
      <c r="B22" s="27"/>
      <c r="C22" s="138"/>
      <c r="D22" s="27"/>
      <c r="E22" s="27"/>
      <c r="F22" s="27"/>
      <c r="G22" s="27"/>
      <c r="H22" s="27"/>
      <c r="I22" s="27"/>
      <c r="J22" s="27"/>
      <c r="K22" s="27"/>
    </row>
    <row r="23" spans="1:18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spans="1:18" ht="14" x14ac:dyDescent="0.3">
      <c r="A24" s="37" t="s">
        <v>2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8" ht="14" x14ac:dyDescent="0.3">
      <c r="A25" s="37" t="s">
        <v>32</v>
      </c>
    </row>
    <row r="26" spans="1:18" x14ac:dyDescent="0.25">
      <c r="A26" s="27"/>
      <c r="P26" s="48"/>
    </row>
  </sheetData>
  <mergeCells count="7">
    <mergeCell ref="A17:A20"/>
    <mergeCell ref="A12:A16"/>
    <mergeCell ref="A2:J2"/>
    <mergeCell ref="A3:J3"/>
    <mergeCell ref="A4:J4"/>
    <mergeCell ref="A9:A11"/>
    <mergeCell ref="E7:J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31"/>
  <sheetViews>
    <sheetView showGridLines="0" showZeros="0" topLeftCell="A4" zoomScale="70" zoomScaleNormal="70" workbookViewId="0">
      <pane xSplit="2" topLeftCell="H1" activePane="topRight" state="frozen"/>
      <selection pane="topRight" activeCell="M22" sqref="M22"/>
    </sheetView>
  </sheetViews>
  <sheetFormatPr baseColWidth="10" defaultColWidth="11.453125" defaultRowHeight="26.5" customHeight="1" x14ac:dyDescent="0.25"/>
  <cols>
    <col min="1" max="1" width="39" style="9" customWidth="1"/>
    <col min="2" max="2" width="30.26953125" style="10" customWidth="1"/>
    <col min="3" max="3" width="25.1796875" style="10" customWidth="1"/>
    <col min="4" max="4" width="17" style="10" customWidth="1"/>
    <col min="5" max="5" width="20.54296875" style="10" customWidth="1"/>
    <col min="6" max="9" width="16.7265625" style="10" customWidth="1"/>
    <col min="10" max="10" width="19" style="10" customWidth="1"/>
    <col min="11" max="11" width="16.7265625" style="10" customWidth="1"/>
    <col min="12" max="12" width="20.81640625" style="10" customWidth="1"/>
    <col min="13" max="16" width="16.7265625" style="10" customWidth="1"/>
    <col min="17" max="17" width="19.1796875" style="10" customWidth="1"/>
    <col min="18" max="16384" width="11.453125" style="10"/>
  </cols>
  <sheetData>
    <row r="1" spans="1:23" ht="26.5" customHeight="1" x14ac:dyDescent="0.25">
      <c r="T1" s="12" t="s">
        <v>6</v>
      </c>
    </row>
    <row r="2" spans="1:23" s="3" customFormat="1" ht="26.5" customHeight="1" x14ac:dyDescent="0.2">
      <c r="A2" s="2"/>
      <c r="D2" s="4"/>
      <c r="E2" s="4"/>
      <c r="F2" s="4"/>
      <c r="G2" s="4"/>
      <c r="H2" s="5"/>
      <c r="M2" s="11"/>
      <c r="T2" s="13" t="s">
        <v>17</v>
      </c>
      <c r="U2" s="14">
        <v>80</v>
      </c>
    </row>
    <row r="3" spans="1:23" s="3" customFormat="1" ht="26.5" customHeight="1" x14ac:dyDescent="0.2">
      <c r="A3" s="182" t="s">
        <v>20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T3" s="21" t="s">
        <v>8</v>
      </c>
    </row>
    <row r="4" spans="1:23" s="3" customFormat="1" ht="26.5" customHeight="1" x14ac:dyDescent="0.2">
      <c r="A4" s="182" t="s">
        <v>21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</row>
    <row r="5" spans="1:23" s="3" customFormat="1" ht="26.5" customHeight="1" x14ac:dyDescent="0.2">
      <c r="A5" s="182" t="s">
        <v>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</row>
    <row r="6" spans="1:23" s="3" customFormat="1" ht="26.5" customHeight="1" thickBot="1" x14ac:dyDescent="0.25">
      <c r="A6" s="20"/>
      <c r="B6" s="20"/>
      <c r="C6" s="20"/>
      <c r="D6" s="20"/>
      <c r="E6" s="20"/>
      <c r="F6" s="20"/>
      <c r="G6" s="20"/>
      <c r="H6" s="4"/>
    </row>
    <row r="7" spans="1:23" s="3" customFormat="1" ht="26.5" customHeight="1" thickBot="1" x14ac:dyDescent="0.4">
      <c r="A7" s="2"/>
      <c r="B7" s="6"/>
      <c r="C7" s="7"/>
      <c r="D7" s="7"/>
      <c r="E7" s="186" t="s">
        <v>14</v>
      </c>
      <c r="F7" s="187"/>
      <c r="G7" s="187"/>
      <c r="H7" s="187"/>
      <c r="I7" s="187"/>
      <c r="J7" s="188"/>
      <c r="K7" s="179" t="s">
        <v>31</v>
      </c>
      <c r="L7" s="180"/>
      <c r="M7" s="180"/>
      <c r="N7" s="180"/>
      <c r="O7" s="180"/>
      <c r="P7" s="180"/>
      <c r="Q7" s="181"/>
    </row>
    <row r="8" spans="1:23" s="8" customFormat="1" ht="55.5" customHeight="1" thickBot="1" x14ac:dyDescent="0.35">
      <c r="A8" s="15" t="s">
        <v>4</v>
      </c>
      <c r="B8" s="16" t="s">
        <v>5</v>
      </c>
      <c r="C8" s="17" t="s">
        <v>25</v>
      </c>
      <c r="D8" s="18" t="s">
        <v>0</v>
      </c>
      <c r="E8" s="16" t="s">
        <v>35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36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3" s="3" customFormat="1" ht="30" customHeight="1" x14ac:dyDescent="0.2">
      <c r="A9" s="183" t="s">
        <v>22</v>
      </c>
      <c r="B9" s="78" t="s">
        <v>26</v>
      </c>
      <c r="C9" s="79">
        <v>114000</v>
      </c>
      <c r="D9" s="28">
        <v>16</v>
      </c>
      <c r="E9" s="19">
        <v>59400</v>
      </c>
      <c r="F9" s="29">
        <f>$U$2*(MIN(E$9:E$11)/E9)</f>
        <v>80</v>
      </c>
      <c r="G9" s="43">
        <f>D9+F9</f>
        <v>96</v>
      </c>
      <c r="H9" s="24">
        <v>1</v>
      </c>
      <c r="I9" s="22">
        <f>+$C9/$C$21*H9</f>
        <v>0.33333333333333331</v>
      </c>
      <c r="J9" s="102">
        <f t="shared" ref="J9:J19" si="0">+G9*I9</f>
        <v>32</v>
      </c>
      <c r="K9" s="101"/>
      <c r="L9" s="75">
        <f>+$E9*(1-K9)</f>
        <v>59400</v>
      </c>
      <c r="M9" s="31">
        <f>$U$2*(MIN(L$9:L$11)/L9)</f>
        <v>80</v>
      </c>
      <c r="N9" s="31">
        <f t="shared" ref="N9:N20" si="1">$D9+M9</f>
        <v>96</v>
      </c>
      <c r="O9" s="24"/>
      <c r="P9" s="22">
        <f>+$C9/$C$21*O9</f>
        <v>0</v>
      </c>
      <c r="Q9" s="23">
        <f t="shared" ref="Q9:Q20" si="2">+N9*P9</f>
        <v>0</v>
      </c>
    </row>
    <row r="10" spans="1:23" s="3" customFormat="1" ht="30" customHeight="1" x14ac:dyDescent="0.2">
      <c r="A10" s="184"/>
      <c r="B10" s="74" t="s">
        <v>27</v>
      </c>
      <c r="C10" s="55">
        <v>114000</v>
      </c>
      <c r="D10" s="69">
        <v>16</v>
      </c>
      <c r="E10" s="75">
        <v>61200</v>
      </c>
      <c r="F10" s="31">
        <f t="shared" ref="F10" si="3">$U$2*(MIN(E$9:E$11)/E10)</f>
        <v>77.647058823529406</v>
      </c>
      <c r="G10" s="31">
        <f t="shared" ref="G10:G20" si="4">D10+F10</f>
        <v>93.647058823529406</v>
      </c>
      <c r="H10" s="54"/>
      <c r="I10" s="46"/>
      <c r="J10" s="47"/>
      <c r="K10" s="103">
        <v>5.8999999999999999E-3</v>
      </c>
      <c r="L10" s="75">
        <f>+$E10*(1-K10)</f>
        <v>60838.92</v>
      </c>
      <c r="M10" s="31">
        <f t="shared" ref="M10" si="5">$U$2*(MIN(L$9:L$11)/L10)</f>
        <v>78.107895406427332</v>
      </c>
      <c r="N10" s="31">
        <f t="shared" si="1"/>
        <v>94.107895406427332</v>
      </c>
      <c r="O10" s="54">
        <v>1</v>
      </c>
      <c r="P10" s="109">
        <f>+$C10/$C$21*O10</f>
        <v>0.33333333333333331</v>
      </c>
      <c r="Q10" s="110">
        <f t="shared" si="2"/>
        <v>31.369298468809109</v>
      </c>
    </row>
    <row r="11" spans="1:23" s="3" customFormat="1" ht="30" customHeight="1" thickBot="1" x14ac:dyDescent="0.3">
      <c r="A11" s="185"/>
      <c r="B11" s="80" t="s">
        <v>28</v>
      </c>
      <c r="C11" s="81">
        <v>114000</v>
      </c>
      <c r="D11" s="82">
        <v>14</v>
      </c>
      <c r="E11" s="83">
        <v>108000</v>
      </c>
      <c r="F11" s="84">
        <f>$U$2*(MIN(E$9:E$11)/E11)</f>
        <v>44</v>
      </c>
      <c r="G11" s="84">
        <f t="shared" si="4"/>
        <v>58</v>
      </c>
      <c r="H11" s="85"/>
      <c r="I11" s="86">
        <f>+$C11/$C$21*H11</f>
        <v>0</v>
      </c>
      <c r="J11" s="87">
        <f t="shared" si="0"/>
        <v>0</v>
      </c>
      <c r="K11" s="105"/>
      <c r="L11" s="106">
        <f>+$E11*(1-K11)</f>
        <v>108000</v>
      </c>
      <c r="M11" s="84">
        <f>$U$2*(MIN(L$9:L$11)/L11)</f>
        <v>44</v>
      </c>
      <c r="N11" s="84">
        <f t="shared" si="1"/>
        <v>58</v>
      </c>
      <c r="O11" s="85"/>
      <c r="P11" s="107">
        <f t="shared" ref="P11:P20" si="6">+$C11/$C$21*O11</f>
        <v>0</v>
      </c>
      <c r="Q11" s="108">
        <f t="shared" si="2"/>
        <v>0</v>
      </c>
      <c r="S11" s="49"/>
      <c r="T11" s="50"/>
      <c r="U11" s="50"/>
      <c r="V11" s="50"/>
      <c r="W11" s="50"/>
    </row>
    <row r="12" spans="1:23" s="3" customFormat="1" ht="30" customHeight="1" thickTop="1" x14ac:dyDescent="0.25">
      <c r="A12" s="189" t="s">
        <v>23</v>
      </c>
      <c r="B12" s="88" t="s">
        <v>29</v>
      </c>
      <c r="C12" s="89">
        <v>114000</v>
      </c>
      <c r="D12" s="90">
        <v>20</v>
      </c>
      <c r="E12" s="91">
        <v>56400</v>
      </c>
      <c r="F12" s="92">
        <f>$U$2*(MIN(E$12:E$16)/E12)</f>
        <v>65.106382978723403</v>
      </c>
      <c r="G12" s="92">
        <f t="shared" si="4"/>
        <v>85.106382978723403</v>
      </c>
      <c r="H12" s="93"/>
      <c r="I12" s="94"/>
      <c r="J12" s="95"/>
      <c r="K12" s="104"/>
      <c r="L12" s="75">
        <f t="shared" ref="L12:L20" si="7">+$E12*(1-K12)</f>
        <v>56400</v>
      </c>
      <c r="M12" s="71">
        <f>$U$2*(MIN(L$12:L$16)/L12)</f>
        <v>65.106382978723403</v>
      </c>
      <c r="N12" s="71">
        <f t="shared" si="1"/>
        <v>85.106382978723403</v>
      </c>
      <c r="O12" s="44"/>
      <c r="P12" s="114">
        <f t="shared" si="6"/>
        <v>0</v>
      </c>
      <c r="Q12" s="115">
        <f t="shared" si="2"/>
        <v>0</v>
      </c>
      <c r="S12" s="49"/>
      <c r="T12" s="50"/>
      <c r="U12" s="50"/>
      <c r="V12" s="50"/>
      <c r="W12" s="50"/>
    </row>
    <row r="13" spans="1:23" s="3" customFormat="1" ht="30" customHeight="1" x14ac:dyDescent="0.25">
      <c r="A13" s="184"/>
      <c r="B13" s="74" t="s">
        <v>26</v>
      </c>
      <c r="C13" s="55">
        <v>114000</v>
      </c>
      <c r="D13" s="69">
        <v>16</v>
      </c>
      <c r="E13" s="70">
        <v>59400</v>
      </c>
      <c r="F13" s="31">
        <f>$U$2*(MIN(E$12:E$16)/E13)</f>
        <v>61.818181818181813</v>
      </c>
      <c r="G13" s="31">
        <f t="shared" si="4"/>
        <v>77.818181818181813</v>
      </c>
      <c r="H13" s="44"/>
      <c r="I13" s="72"/>
      <c r="J13" s="73"/>
      <c r="K13" s="53"/>
      <c r="L13" s="75">
        <f t="shared" si="7"/>
        <v>59400</v>
      </c>
      <c r="M13" s="71">
        <f>$U$2*(MIN(L$12:L$16)/L13)</f>
        <v>61.818181818181813</v>
      </c>
      <c r="N13" s="71">
        <f t="shared" si="1"/>
        <v>77.818181818181813</v>
      </c>
      <c r="O13" s="44"/>
      <c r="P13" s="116">
        <f t="shared" si="6"/>
        <v>0</v>
      </c>
      <c r="Q13" s="117">
        <f t="shared" si="2"/>
        <v>0</v>
      </c>
      <c r="S13" s="49"/>
      <c r="T13" s="50"/>
      <c r="U13" s="50"/>
      <c r="V13" s="50"/>
      <c r="W13" s="50"/>
    </row>
    <row r="14" spans="1:23" s="3" customFormat="1" ht="30" customHeight="1" x14ac:dyDescent="0.25">
      <c r="A14" s="184"/>
      <c r="B14" s="56" t="s">
        <v>27</v>
      </c>
      <c r="C14" s="55">
        <v>114000</v>
      </c>
      <c r="D14" s="69">
        <v>16</v>
      </c>
      <c r="E14" s="70">
        <v>45900</v>
      </c>
      <c r="F14" s="31">
        <f>$U$2*(MIN(E$12:E$16)/E14)</f>
        <v>80</v>
      </c>
      <c r="G14" s="77">
        <f t="shared" si="4"/>
        <v>96</v>
      </c>
      <c r="H14" s="44">
        <v>1</v>
      </c>
      <c r="I14" s="72">
        <f>+$C14/$C$21*H14</f>
        <v>0.33333333333333331</v>
      </c>
      <c r="J14" s="73">
        <f t="shared" si="0"/>
        <v>32</v>
      </c>
      <c r="K14" s="53"/>
      <c r="L14" s="75">
        <f t="shared" si="7"/>
        <v>45900</v>
      </c>
      <c r="M14" s="71">
        <f>$U$2*(MIN(L$12:L$16)/L14)</f>
        <v>80</v>
      </c>
      <c r="N14" s="71">
        <f t="shared" si="1"/>
        <v>96</v>
      </c>
      <c r="O14" s="44">
        <v>1</v>
      </c>
      <c r="P14" s="109">
        <f t="shared" si="6"/>
        <v>0.33333333333333331</v>
      </c>
      <c r="Q14" s="110">
        <f t="shared" si="2"/>
        <v>32</v>
      </c>
      <c r="S14" s="49"/>
      <c r="T14" s="50"/>
      <c r="U14" s="50"/>
      <c r="V14" s="50"/>
      <c r="W14" s="50"/>
    </row>
    <row r="15" spans="1:23" s="3" customFormat="1" ht="30" customHeight="1" x14ac:dyDescent="0.25">
      <c r="A15" s="184"/>
      <c r="B15" s="74" t="s">
        <v>28</v>
      </c>
      <c r="C15" s="55">
        <v>114000</v>
      </c>
      <c r="D15" s="69">
        <v>14</v>
      </c>
      <c r="E15" s="70">
        <v>72000</v>
      </c>
      <c r="F15" s="31">
        <f>$U$2*(MIN(E$12:E$16)/E15)</f>
        <v>51</v>
      </c>
      <c r="G15" s="31">
        <f t="shared" si="4"/>
        <v>65</v>
      </c>
      <c r="H15" s="44"/>
      <c r="I15" s="72"/>
      <c r="J15" s="73"/>
      <c r="K15" s="53"/>
      <c r="L15" s="75">
        <f t="shared" si="7"/>
        <v>72000</v>
      </c>
      <c r="M15" s="71">
        <f>$U$2*(MIN(L$12:L$16)/L15)</f>
        <v>51</v>
      </c>
      <c r="N15" s="71">
        <f t="shared" si="1"/>
        <v>65</v>
      </c>
      <c r="O15" s="44"/>
      <c r="P15" s="46">
        <f t="shared" si="6"/>
        <v>0</v>
      </c>
      <c r="Q15" s="47">
        <f t="shared" si="2"/>
        <v>0</v>
      </c>
      <c r="S15" s="49"/>
      <c r="T15" s="50"/>
      <c r="U15" s="50"/>
      <c r="V15" s="50"/>
      <c r="W15" s="50"/>
    </row>
    <row r="16" spans="1:23" s="3" customFormat="1" ht="30" customHeight="1" thickBot="1" x14ac:dyDescent="0.3">
      <c r="A16" s="185"/>
      <c r="B16" s="80" t="s">
        <v>30</v>
      </c>
      <c r="C16" s="81">
        <v>114000</v>
      </c>
      <c r="D16" s="96">
        <v>14</v>
      </c>
      <c r="E16" s="97">
        <v>81738</v>
      </c>
      <c r="F16" s="84">
        <f>$U$2*(MIN(E$12:E$16)/E16)</f>
        <v>44.924025545034134</v>
      </c>
      <c r="G16" s="84">
        <f t="shared" si="4"/>
        <v>58.924025545034134</v>
      </c>
      <c r="H16" s="98"/>
      <c r="I16" s="99"/>
      <c r="J16" s="100"/>
      <c r="K16" s="112"/>
      <c r="L16" s="106">
        <f t="shared" si="7"/>
        <v>81738</v>
      </c>
      <c r="M16" s="113">
        <f>$U$2*(MIN(L$12:L$16)/L16)</f>
        <v>44.924025545034134</v>
      </c>
      <c r="N16" s="113">
        <f t="shared" si="1"/>
        <v>58.924025545034134</v>
      </c>
      <c r="O16" s="98"/>
      <c r="P16" s="107">
        <f t="shared" si="6"/>
        <v>0</v>
      </c>
      <c r="Q16" s="108">
        <f t="shared" si="2"/>
        <v>0</v>
      </c>
      <c r="S16" s="49"/>
      <c r="T16" s="50"/>
      <c r="U16" s="50"/>
      <c r="V16" s="50"/>
      <c r="W16" s="50"/>
    </row>
    <row r="17" spans="1:23" s="3" customFormat="1" ht="30" customHeight="1" thickTop="1" x14ac:dyDescent="0.25">
      <c r="A17" s="189" t="s">
        <v>24</v>
      </c>
      <c r="B17" s="158" t="s">
        <v>29</v>
      </c>
      <c r="C17" s="89">
        <v>114000</v>
      </c>
      <c r="D17" s="90">
        <v>20</v>
      </c>
      <c r="E17" s="91">
        <v>77160</v>
      </c>
      <c r="F17" s="92">
        <f>$U$2*(MIN(E$17:E$20)/E17)</f>
        <v>46.65629860031104</v>
      </c>
      <c r="G17" s="92">
        <f t="shared" si="4"/>
        <v>66.656298600311032</v>
      </c>
      <c r="H17" s="93"/>
      <c r="I17" s="94"/>
      <c r="J17" s="95"/>
      <c r="K17" s="159"/>
      <c r="L17" s="160">
        <f t="shared" si="7"/>
        <v>77160</v>
      </c>
      <c r="M17" s="92">
        <f>$U$2*(MIN(L$17:L$20)/L17)</f>
        <v>46.65629860031104</v>
      </c>
      <c r="N17" s="92">
        <f t="shared" si="1"/>
        <v>66.656298600311032</v>
      </c>
      <c r="O17" s="93"/>
      <c r="P17" s="114">
        <f t="shared" si="6"/>
        <v>0</v>
      </c>
      <c r="Q17" s="115">
        <f t="shared" si="2"/>
        <v>0</v>
      </c>
      <c r="S17" s="49"/>
      <c r="T17" s="50"/>
      <c r="U17" s="50"/>
      <c r="V17" s="50"/>
      <c r="W17" s="50"/>
    </row>
    <row r="18" spans="1:23" s="3" customFormat="1" ht="30" customHeight="1" thickBot="1" x14ac:dyDescent="0.3">
      <c r="A18" s="184"/>
      <c r="B18" s="56" t="s">
        <v>26</v>
      </c>
      <c r="C18" s="55">
        <v>114000</v>
      </c>
      <c r="D18" s="69">
        <v>16</v>
      </c>
      <c r="E18" s="70">
        <v>59400</v>
      </c>
      <c r="F18" s="31">
        <f>$U$2*(MIN(E$17:E$20)/E18)</f>
        <v>60.606060606060609</v>
      </c>
      <c r="G18" s="31">
        <f t="shared" si="4"/>
        <v>76.606060606060609</v>
      </c>
      <c r="H18" s="44"/>
      <c r="I18" s="32"/>
      <c r="J18" s="33"/>
      <c r="K18" s="111"/>
      <c r="L18" s="75">
        <f t="shared" si="7"/>
        <v>59400</v>
      </c>
      <c r="M18" s="31">
        <f>$U$2*(MIN(L$17:L$20)/L18)</f>
        <v>60.606060606060609</v>
      </c>
      <c r="N18" s="31">
        <f t="shared" si="1"/>
        <v>76.606060606060609</v>
      </c>
      <c r="O18" s="41"/>
      <c r="P18" s="46">
        <f t="shared" si="6"/>
        <v>0</v>
      </c>
      <c r="Q18" s="47">
        <f t="shared" si="2"/>
        <v>0</v>
      </c>
      <c r="S18" s="49"/>
      <c r="T18" s="50"/>
      <c r="U18" s="50"/>
      <c r="V18" s="50"/>
      <c r="W18" s="50"/>
    </row>
    <row r="19" spans="1:23" s="3" customFormat="1" ht="30" customHeight="1" x14ac:dyDescent="0.2">
      <c r="A19" s="184"/>
      <c r="B19" s="56" t="s">
        <v>27</v>
      </c>
      <c r="C19" s="55">
        <v>114000</v>
      </c>
      <c r="D19" s="28">
        <v>16</v>
      </c>
      <c r="E19" s="42">
        <v>45000</v>
      </c>
      <c r="F19" s="31">
        <f>$U$2*(MIN(E$17:E$20)/E19)</f>
        <v>80</v>
      </c>
      <c r="G19" s="77">
        <f t="shared" si="4"/>
        <v>96</v>
      </c>
      <c r="H19" s="40">
        <v>1</v>
      </c>
      <c r="I19" s="72">
        <f>+$C19/$C$21*H19</f>
        <v>0.33333333333333331</v>
      </c>
      <c r="J19" s="73">
        <f t="shared" si="0"/>
        <v>32</v>
      </c>
      <c r="K19" s="76"/>
      <c r="L19" s="75">
        <f t="shared" si="7"/>
        <v>45000</v>
      </c>
      <c r="M19" s="71">
        <f>$U$2*(MIN(L$17:L$20)/L19)</f>
        <v>80</v>
      </c>
      <c r="N19" s="71">
        <f t="shared" si="1"/>
        <v>96</v>
      </c>
      <c r="O19" s="44">
        <v>1</v>
      </c>
      <c r="P19" s="109">
        <f t="shared" si="6"/>
        <v>0.33333333333333331</v>
      </c>
      <c r="Q19" s="110">
        <f t="shared" si="2"/>
        <v>32</v>
      </c>
      <c r="T19" s="51"/>
    </row>
    <row r="20" spans="1:23" s="3" customFormat="1" ht="30" customHeight="1" thickBot="1" x14ac:dyDescent="0.25">
      <c r="A20" s="185"/>
      <c r="B20" s="80" t="s">
        <v>28</v>
      </c>
      <c r="C20" s="81">
        <v>114000</v>
      </c>
      <c r="D20" s="96">
        <v>14</v>
      </c>
      <c r="E20" s="106">
        <v>72000</v>
      </c>
      <c r="F20" s="84">
        <f>$U$2*(MIN(E$17:E$20)/E20)</f>
        <v>50</v>
      </c>
      <c r="G20" s="84">
        <f t="shared" si="4"/>
        <v>64</v>
      </c>
      <c r="H20" s="161"/>
      <c r="I20" s="107">
        <f>+$C20/$C$21*H20</f>
        <v>0</v>
      </c>
      <c r="J20" s="108">
        <f t="shared" ref="J20" si="8">+G20*I20</f>
        <v>0</v>
      </c>
      <c r="K20" s="112"/>
      <c r="L20" s="106">
        <f t="shared" si="7"/>
        <v>72000</v>
      </c>
      <c r="M20" s="137">
        <f>$U$2*(MIN(L$17:L$20)/L20)</f>
        <v>50</v>
      </c>
      <c r="N20" s="137">
        <f t="shared" si="1"/>
        <v>64</v>
      </c>
      <c r="O20" s="161"/>
      <c r="P20" s="107">
        <f t="shared" si="6"/>
        <v>0</v>
      </c>
      <c r="Q20" s="108">
        <f t="shared" si="2"/>
        <v>0</v>
      </c>
    </row>
    <row r="21" spans="1:23" ht="30" customHeight="1" thickTop="1" thickBot="1" x14ac:dyDescent="0.3">
      <c r="B21" s="38" t="s">
        <v>12</v>
      </c>
      <c r="C21" s="39">
        <f>C9+C12+C17</f>
        <v>342000</v>
      </c>
      <c r="I21" s="25" t="s">
        <v>13</v>
      </c>
      <c r="J21" s="157">
        <f>J9+J14+J19</f>
        <v>96</v>
      </c>
      <c r="P21" s="25" t="s">
        <v>13</v>
      </c>
      <c r="Q21" s="26">
        <f>SUM(Q9:Q20)</f>
        <v>95.369298468809106</v>
      </c>
    </row>
    <row r="23" spans="1:23" ht="26.5" customHeight="1" x14ac:dyDescent="0.3">
      <c r="A23" s="1" t="s">
        <v>2</v>
      </c>
    </row>
    <row r="24" spans="1:23" ht="26.5" customHeight="1" x14ac:dyDescent="0.3">
      <c r="A24" s="37" t="s">
        <v>32</v>
      </c>
    </row>
    <row r="26" spans="1:23" ht="26.5" customHeight="1" x14ac:dyDescent="0.25">
      <c r="A26" s="178"/>
      <c r="B26" s="178"/>
      <c r="C26" s="178"/>
      <c r="D26" s="178"/>
      <c r="E26" s="178"/>
      <c r="F26" s="178"/>
      <c r="G26" s="178"/>
    </row>
    <row r="27" spans="1:23" ht="26.5" customHeight="1" x14ac:dyDescent="0.25">
      <c r="I27" s="60"/>
      <c r="J27" s="60"/>
    </row>
    <row r="28" spans="1:23" ht="26.5" customHeight="1" x14ac:dyDescent="0.25">
      <c r="I28" s="60"/>
      <c r="J28" s="60"/>
    </row>
    <row r="30" spans="1:23" ht="26.5" customHeight="1" x14ac:dyDescent="0.25">
      <c r="F30" s="60"/>
      <c r="G30" s="68"/>
      <c r="M30" s="60"/>
    </row>
    <row r="31" spans="1:23" ht="26.5" customHeight="1" x14ac:dyDescent="0.25">
      <c r="D31" s="60"/>
      <c r="F31" s="60"/>
      <c r="G31" s="68"/>
    </row>
  </sheetData>
  <mergeCells count="9">
    <mergeCell ref="A26:G26"/>
    <mergeCell ref="K7:Q7"/>
    <mergeCell ref="A3:Q3"/>
    <mergeCell ref="A4:Q4"/>
    <mergeCell ref="A5:Q5"/>
    <mergeCell ref="A9:A11"/>
    <mergeCell ref="E7:J7"/>
    <mergeCell ref="A12:A16"/>
    <mergeCell ref="A17:A20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2024-11-22T09:56:30Z</dcterms:modified>
</cp:coreProperties>
</file>