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os\"/>
    </mc:Choice>
  </mc:AlternateContent>
  <xr:revisionPtr revIDLastSave="0" documentId="13_ncr:1_{73547728-08A9-4F53-A549-DC088B8EA2B9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ADJUDICADA'!$A$1:$K$21</definedName>
    <definedName name="_xlnm.Print_Area" localSheetId="1">valoración!$A$2:$Q$21</definedName>
  </definedNames>
  <calcPr calcId="191029"/>
</workbook>
</file>

<file path=xl/calcChain.xml><?xml version="1.0" encoding="utf-8"?>
<calcChain xmlns="http://schemas.openxmlformats.org/spreadsheetml/2006/main">
  <c r="K16" i="6" l="1"/>
  <c r="K15" i="6"/>
  <c r="K14" i="6"/>
  <c r="K13" i="6"/>
  <c r="K12" i="6"/>
  <c r="K11" i="6"/>
  <c r="K10" i="6"/>
  <c r="A13" i="6"/>
  <c r="A9" i="6"/>
  <c r="A3" i="6"/>
  <c r="Q16" i="5" l="1"/>
  <c r="Q15" i="5"/>
  <c r="Q14" i="5"/>
  <c r="Q13" i="5"/>
  <c r="Q12" i="5"/>
  <c r="Q11" i="5"/>
  <c r="Q10" i="5"/>
  <c r="P16" i="5"/>
  <c r="P15" i="5"/>
  <c r="P14" i="5"/>
  <c r="P13" i="5"/>
  <c r="P12" i="5"/>
  <c r="P11" i="5"/>
  <c r="P10" i="5"/>
  <c r="N16" i="5"/>
  <c r="N15" i="5"/>
  <c r="N14" i="5"/>
  <c r="N13" i="5"/>
  <c r="N12" i="5"/>
  <c r="N11" i="5"/>
  <c r="N10" i="5"/>
  <c r="M16" i="5"/>
  <c r="M15" i="5"/>
  <c r="M14" i="5"/>
  <c r="M12" i="5"/>
  <c r="M11" i="5"/>
  <c r="M10" i="5"/>
  <c r="L16" i="5"/>
  <c r="L15" i="5"/>
  <c r="L14" i="5"/>
  <c r="L12" i="5"/>
  <c r="L11" i="5"/>
  <c r="L10" i="5"/>
  <c r="J16" i="5"/>
  <c r="J15" i="5"/>
  <c r="J14" i="5"/>
  <c r="I16" i="5"/>
  <c r="I15" i="5"/>
  <c r="I14" i="5"/>
  <c r="J11" i="5"/>
  <c r="J10" i="5"/>
  <c r="I12" i="5"/>
  <c r="J12" i="5" s="1"/>
  <c r="I11" i="5"/>
  <c r="I10" i="5"/>
  <c r="F14" i="5"/>
  <c r="G14" i="5" s="1"/>
  <c r="F15" i="5"/>
  <c r="G15" i="5" s="1"/>
  <c r="F16" i="5"/>
  <c r="G16" i="5" s="1"/>
  <c r="F10" i="5"/>
  <c r="G10" i="5" s="1"/>
  <c r="F11" i="5"/>
  <c r="G11" i="5" s="1"/>
  <c r="F12" i="5"/>
  <c r="G12" i="5" s="1"/>
  <c r="F13" i="5" l="1"/>
  <c r="F9" i="5"/>
  <c r="G9" i="5" s="1"/>
  <c r="K9" i="6" l="1"/>
  <c r="C17" i="6"/>
  <c r="C17" i="5" l="1"/>
  <c r="J17" i="6" l="1"/>
  <c r="A4" i="6"/>
  <c r="A2" i="6"/>
  <c r="L13" i="5" l="1"/>
  <c r="G13" i="5"/>
  <c r="L9" i="5"/>
  <c r="M9" i="5" l="1"/>
  <c r="N9" i="5" s="1"/>
  <c r="M13" i="5"/>
  <c r="P9" i="5"/>
  <c r="I9" i="5"/>
  <c r="J9" i="5" s="1"/>
  <c r="I13" i="5"/>
  <c r="J13" i="5" s="1"/>
  <c r="Q9" i="5" l="1"/>
  <c r="J17" i="5"/>
  <c r="Q17" i="5" l="1"/>
</calcChain>
</file>

<file path=xl/sharedStrings.xml><?xml version="1.0" encoding="utf-8"?>
<sst xmlns="http://schemas.openxmlformats.org/spreadsheetml/2006/main" count="66" uniqueCount="34">
  <si>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</si>
  <si>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</si>
  <si>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</si>
  <si>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</si>
  <si>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</si>
  <si>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</si>
  <si>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</si>
  <si>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</si>
  <si>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</si>
  <si>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</si>
  <si>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</si>
  <si>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</si>
  <si>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</si>
  <si>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</si>
  <si>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</si>
  <si>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</si>
  <si>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</si>
  <si>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%  Ahorro s/ licitación</t>
  </si>
  <si>
    <t>Importe Oferta</t>
  </si>
  <si>
    <t>economica lote 2</t>
  </si>
  <si>
    <t>Madrid, a 29 de mayo de 2024</t>
  </si>
  <si>
    <t>EN LAS ALTERNATIVAS SE MARCA EL LICITADOR A ANALIZAR, 
AUNQUE NO SEA LA OFERTA MAS ECONOMICA</t>
  </si>
  <si>
    <t>economica lote 1</t>
  </si>
  <si>
    <t>incluir puntuación económica indicada en los pliegos. Si los lotes se valoran con diferente puntuación económica hay que tenerlo en cuenta en la fórmula.</t>
  </si>
  <si>
    <t>PROPUESTA DE ADJUDICACIÓN DEL EXPEDIENTE S-05349-2024</t>
  </si>
  <si>
    <t>Red de señal DMX para el control de iluminación de los Estudios 1 y 2 del CPP de RTVE en Cataluña</t>
  </si>
  <si>
    <t>LOTE 1: 	
Distribución de señal DMX para el control de proyectores</t>
  </si>
  <si>
    <t>LOTE 2: 	
Instalación de cable adicional sobre pantógrafos de iluminación</t>
  </si>
  <si>
    <t>GRAU LUMINOTECNIA, S.A.</t>
  </si>
  <si>
    <t>STONEX SHOW LIGHTING, S.L.U.</t>
  </si>
  <si>
    <t>INSTA BROADCAST, S.L.</t>
  </si>
  <si>
    <t>TECNICOS E INSTALADORES, S.A.</t>
  </si>
  <si>
    <t>Alternativa 2: oferta conjunta "GRAU LUMINOTECNIA" por los dos lotes (3% de descuento)</t>
  </si>
  <si>
    <t>Madrid, a 19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</si>
</sst>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3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Calibri"/>
      <family val="2"/>
    </font>
    <font>
      <b/>
      <sz val="11"/>
      <name val="Tahoma"/>
      <family val="2"/>
    </font>
    <font>
      <sz val="10"/>
      <color rgb="FFFF000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37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6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15" xfId="0" applyNumberFormat="1" applyFont="1" applyFill="1" applyBorder="1" applyAlignment="1">
      <alignment horizontal="center" vertical="center"/>
    </xf>
    <xf numFmtId="164" fontId="5" fillId="0" borderId="16" xfId="2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right" vertical="center" wrapText="1"/>
    </xf>
    <xf numFmtId="166" fontId="16" fillId="0" borderId="17" xfId="0" applyNumberFormat="1" applyFont="1" applyFill="1" applyBorder="1" applyAlignment="1">
      <alignment horizontal="center" vertical="center"/>
    </xf>
    <xf numFmtId="165" fontId="5" fillId="0" borderId="6" xfId="2" applyNumberFormat="1" applyFont="1" applyFill="1" applyBorder="1" applyAlignment="1">
      <alignment horizontal="center" vertical="center"/>
    </xf>
    <xf numFmtId="9" fontId="5" fillId="0" borderId="14" xfId="3" applyFont="1" applyFill="1" applyBorder="1" applyAlignment="1">
      <alignment horizontal="center" vertical="center"/>
    </xf>
    <xf numFmtId="9" fontId="5" fillId="0" borderId="6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5" xfId="0" applyNumberFormat="1" applyFont="1" applyFill="1" applyBorder="1" applyAlignment="1">
      <alignment horizontal="right" vertical="center" indent="1"/>
    </xf>
    <xf numFmtId="0" fontId="15" fillId="0" borderId="20" xfId="0" applyNumberFormat="1" applyFont="1" applyFill="1" applyBorder="1" applyAlignment="1">
      <alignment horizontal="left" vertical="top" wrapText="1"/>
    </xf>
    <xf numFmtId="0" fontId="0" fillId="5" borderId="0" xfId="0" applyFill="1"/>
    <xf numFmtId="0" fontId="4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5" fillId="5" borderId="5" xfId="0" applyFont="1" applyFill="1" applyBorder="1"/>
    <xf numFmtId="0" fontId="5" fillId="5" borderId="22" xfId="0" applyFont="1" applyFill="1" applyBorder="1"/>
    <xf numFmtId="0" fontId="6" fillId="0" borderId="6" xfId="0" applyNumberFormat="1" applyFont="1" applyFill="1" applyBorder="1" applyAlignment="1">
      <alignment horizontal="left" vertical="center" wrapText="1"/>
    </xf>
    <xf numFmtId="164" fontId="20" fillId="0" borderId="13" xfId="2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166" fontId="6" fillId="4" borderId="10" xfId="0" applyNumberFormat="1" applyFont="1" applyFill="1" applyBorder="1" applyAlignment="1">
      <alignment horizontal="right" vertical="center" indent="1"/>
    </xf>
    <xf numFmtId="4" fontId="6" fillId="4" borderId="11" xfId="0" applyNumberFormat="1" applyFont="1" applyFill="1" applyBorder="1" applyAlignment="1">
      <alignment horizontal="right" vertical="center" indent="1"/>
    </xf>
    <xf numFmtId="166" fontId="6" fillId="4" borderId="11" xfId="0" applyNumberFormat="1" applyFont="1" applyFill="1" applyBorder="1" applyAlignment="1">
      <alignment horizontal="right" vertical="center" indent="1"/>
    </xf>
    <xf numFmtId="0" fontId="5" fillId="0" borderId="6" xfId="2" applyNumberFormat="1" applyFont="1" applyFill="1" applyBorder="1" applyAlignment="1">
      <alignment horizontal="center" vertical="center"/>
    </xf>
    <xf numFmtId="0" fontId="5" fillId="0" borderId="14" xfId="2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164" fontId="20" fillId="0" borderId="21" xfId="2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2" fillId="0" borderId="2" xfId="0" applyFont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right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4" fontId="6" fillId="5" borderId="38" xfId="0" applyNumberFormat="1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 wrapText="1"/>
    </xf>
    <xf numFmtId="166" fontId="6" fillId="0" borderId="42" xfId="0" applyNumberFormat="1" applyFont="1" applyFill="1" applyBorder="1" applyAlignment="1">
      <alignment horizontal="right" vertical="center" indent="1"/>
    </xf>
    <xf numFmtId="164" fontId="20" fillId="0" borderId="43" xfId="2" applyFont="1" applyFill="1" applyBorder="1" applyAlignment="1">
      <alignment horizontal="center" vertical="center"/>
    </xf>
    <xf numFmtId="166" fontId="9" fillId="5" borderId="3" xfId="0" applyNumberFormat="1" applyFont="1" applyFill="1" applyBorder="1" applyAlignment="1">
      <alignment horizontal="center" vertical="center" wrapText="1"/>
    </xf>
    <xf numFmtId="164" fontId="9" fillId="0" borderId="21" xfId="2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left" vertical="center" wrapText="1"/>
    </xf>
    <xf numFmtId="0" fontId="6" fillId="0" borderId="47" xfId="0" applyNumberFormat="1" applyFont="1" applyFill="1" applyBorder="1" applyAlignment="1">
      <alignment horizontal="left" vertical="center" wrapText="1"/>
    </xf>
    <xf numFmtId="166" fontId="6" fillId="0" borderId="48" xfId="0" applyNumberFormat="1" applyFont="1" applyFill="1" applyBorder="1" applyAlignment="1">
      <alignment horizontal="center" vertical="center"/>
    </xf>
    <xf numFmtId="4" fontId="6" fillId="0" borderId="49" xfId="0" applyNumberFormat="1" applyFont="1" applyFill="1" applyBorder="1" applyAlignment="1">
      <alignment horizontal="center" vertical="center"/>
    </xf>
    <xf numFmtId="0" fontId="5" fillId="0" borderId="47" xfId="2" applyNumberFormat="1" applyFont="1" applyFill="1" applyBorder="1" applyAlignment="1">
      <alignment horizontal="center" vertical="center"/>
    </xf>
    <xf numFmtId="10" fontId="5" fillId="0" borderId="48" xfId="0" applyNumberFormat="1" applyFont="1" applyFill="1" applyBorder="1" applyAlignment="1">
      <alignment horizontal="center" vertical="center"/>
    </xf>
    <xf numFmtId="164" fontId="5" fillId="0" borderId="49" xfId="2" applyFont="1" applyFill="1" applyBorder="1" applyAlignment="1">
      <alignment horizontal="center" vertical="center"/>
    </xf>
    <xf numFmtId="9" fontId="5" fillId="0" borderId="47" xfId="3" applyFont="1" applyFill="1" applyBorder="1" applyAlignment="1">
      <alignment horizontal="center" vertical="center"/>
    </xf>
    <xf numFmtId="0" fontId="5" fillId="0" borderId="48" xfId="2" applyNumberFormat="1" applyFont="1" applyFill="1" applyBorder="1" applyAlignment="1">
      <alignment horizontal="center" vertical="center"/>
    </xf>
    <xf numFmtId="166" fontId="6" fillId="0" borderId="48" xfId="0" applyNumberFormat="1" applyFont="1" applyFill="1" applyBorder="1" applyAlignment="1">
      <alignment horizontal="right" vertical="center" indent="1"/>
    </xf>
    <xf numFmtId="4" fontId="6" fillId="0" borderId="48" xfId="0" applyNumberFormat="1" applyFont="1" applyFill="1" applyBorder="1" applyAlignment="1">
      <alignment horizontal="right" vertical="center" indent="1"/>
    </xf>
    <xf numFmtId="166" fontId="6" fillId="0" borderId="14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0" fontId="6" fillId="4" borderId="10" xfId="0" applyNumberFormat="1" applyFont="1" applyFill="1" applyBorder="1" applyAlignment="1">
      <alignment horizontal="left" vertical="center" wrapText="1"/>
    </xf>
    <xf numFmtId="166" fontId="6" fillId="4" borderId="11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right" vertical="center" indent="1"/>
    </xf>
    <xf numFmtId="0" fontId="5" fillId="4" borderId="10" xfId="2" applyNumberFormat="1" applyFont="1" applyFill="1" applyBorder="1" applyAlignment="1">
      <alignment horizontal="center" vertical="center"/>
    </xf>
    <xf numFmtId="10" fontId="5" fillId="4" borderId="11" xfId="0" applyNumberFormat="1" applyFont="1" applyFill="1" applyBorder="1" applyAlignment="1">
      <alignment horizontal="center" vertical="center"/>
    </xf>
    <xf numFmtId="164" fontId="5" fillId="4" borderId="12" xfId="2" applyFont="1" applyFill="1" applyBorder="1" applyAlignment="1">
      <alignment horizontal="center" vertical="center"/>
    </xf>
    <xf numFmtId="9" fontId="5" fillId="4" borderId="10" xfId="3" applyFont="1" applyFill="1" applyBorder="1" applyAlignment="1">
      <alignment horizontal="center" vertical="center"/>
    </xf>
    <xf numFmtId="0" fontId="5" fillId="4" borderId="11" xfId="2" applyNumberFormat="1" applyFont="1" applyFill="1" applyBorder="1" applyAlignment="1">
      <alignment horizontal="center" vertical="center"/>
    </xf>
    <xf numFmtId="0" fontId="6" fillId="4" borderId="11" xfId="0" applyNumberFormat="1" applyFont="1" applyFill="1" applyBorder="1" applyAlignment="1">
      <alignment horizontal="center" vertical="center"/>
    </xf>
    <xf numFmtId="4" fontId="6" fillId="0" borderId="53" xfId="0" applyNumberFormat="1" applyFont="1" applyFill="1" applyBorder="1" applyAlignment="1">
      <alignment horizontal="center" vertical="center"/>
    </xf>
    <xf numFmtId="4" fontId="6" fillId="0" borderId="54" xfId="0" applyNumberFormat="1" applyFont="1" applyFill="1" applyBorder="1" applyAlignment="1">
      <alignment horizontal="center" vertical="center"/>
    </xf>
    <xf numFmtId="166" fontId="6" fillId="0" borderId="51" xfId="0" applyNumberFormat="1" applyFont="1" applyFill="1" applyBorder="1" applyAlignment="1">
      <alignment horizontal="right" vertical="center" indent="1"/>
    </xf>
    <xf numFmtId="165" fontId="5" fillId="0" borderId="47" xfId="2" applyNumberFormat="1" applyFont="1" applyFill="1" applyBorder="1" applyAlignment="1">
      <alignment horizontal="center" vertical="center"/>
    </xf>
    <xf numFmtId="164" fontId="5" fillId="0" borderId="52" xfId="2" applyFont="1" applyFill="1" applyBorder="1" applyAlignment="1">
      <alignment horizontal="center" vertical="center"/>
    </xf>
    <xf numFmtId="0" fontId="6" fillId="0" borderId="30" xfId="0" applyNumberFormat="1" applyFont="1" applyFill="1" applyBorder="1" applyAlignment="1">
      <alignment horizontal="left" vertical="center" wrapText="1"/>
    </xf>
    <xf numFmtId="166" fontId="6" fillId="0" borderId="31" xfId="0" applyNumberFormat="1" applyFont="1" applyFill="1" applyBorder="1" applyAlignment="1">
      <alignment horizontal="center" vertical="center"/>
    </xf>
    <xf numFmtId="166" fontId="6" fillId="0" borderId="44" xfId="0" applyNumberFormat="1" applyFont="1" applyFill="1" applyBorder="1" applyAlignment="1">
      <alignment horizontal="right" vertical="center" indent="1"/>
    </xf>
    <xf numFmtId="4" fontId="6" fillId="0" borderId="31" xfId="0" applyNumberFormat="1" applyFont="1" applyFill="1" applyBorder="1" applyAlignment="1">
      <alignment horizontal="right" vertical="center" indent="1"/>
    </xf>
    <xf numFmtId="165" fontId="5" fillId="0" borderId="30" xfId="2" applyNumberFormat="1" applyFont="1" applyFill="1" applyBorder="1" applyAlignment="1">
      <alignment horizontal="center" vertical="center"/>
    </xf>
    <xf numFmtId="10" fontId="5" fillId="0" borderId="31" xfId="0" applyNumberFormat="1" applyFont="1" applyFill="1" applyBorder="1" applyAlignment="1">
      <alignment horizontal="center" vertical="center"/>
    </xf>
    <xf numFmtId="164" fontId="5" fillId="0" borderId="45" xfId="2" applyFont="1" applyFill="1" applyBorder="1" applyAlignment="1">
      <alignment horizontal="center" vertical="center"/>
    </xf>
    <xf numFmtId="4" fontId="6" fillId="0" borderId="45" xfId="0" applyNumberFormat="1" applyFont="1" applyFill="1" applyBorder="1" applyAlignment="1">
      <alignment horizontal="center" vertical="center"/>
    </xf>
    <xf numFmtId="4" fontId="6" fillId="0" borderId="55" xfId="0" applyNumberFormat="1" applyFont="1" applyFill="1" applyBorder="1" applyAlignment="1">
      <alignment horizontal="center" vertical="center"/>
    </xf>
    <xf numFmtId="166" fontId="6" fillId="4" borderId="40" xfId="0" applyNumberFormat="1" applyFont="1" applyFill="1" applyBorder="1" applyAlignment="1">
      <alignment horizontal="right" vertical="center" indent="1"/>
    </xf>
    <xf numFmtId="165" fontId="5" fillId="4" borderId="10" xfId="2" applyNumberFormat="1" applyFont="1" applyFill="1" applyBorder="1" applyAlignment="1">
      <alignment horizontal="center" vertical="center"/>
    </xf>
    <xf numFmtId="164" fontId="20" fillId="4" borderId="41" xfId="2" applyFont="1" applyFill="1" applyBorder="1" applyAlignment="1">
      <alignment horizontal="center" vertical="center"/>
    </xf>
    <xf numFmtId="4" fontId="6" fillId="4" borderId="37" xfId="0" applyNumberFormat="1" applyFont="1" applyFill="1" applyBorder="1" applyAlignment="1">
      <alignment horizontal="center" vertical="center"/>
    </xf>
    <xf numFmtId="4" fontId="6" fillId="4" borderId="53" xfId="0" applyNumberFormat="1" applyFont="1" applyFill="1" applyBorder="1" applyAlignment="1">
      <alignment horizontal="center" vertical="center"/>
    </xf>
    <xf numFmtId="9" fontId="17" fillId="5" borderId="32" xfId="3" applyFont="1" applyFill="1" applyBorder="1" applyAlignment="1">
      <alignment horizontal="left" vertical="center" wrapText="1"/>
    </xf>
    <xf numFmtId="9" fontId="17" fillId="5" borderId="33" xfId="3" applyFont="1" applyFill="1" applyBorder="1" applyAlignment="1">
      <alignment horizontal="left" vertical="center" wrapText="1"/>
    </xf>
    <xf numFmtId="9" fontId="17" fillId="5" borderId="34" xfId="3" applyFont="1" applyFill="1" applyBorder="1" applyAlignment="1">
      <alignment horizontal="left" vertical="center" wrapText="1"/>
    </xf>
    <xf numFmtId="0" fontId="19" fillId="0" borderId="22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9" fillId="3" borderId="27" xfId="0" applyFont="1" applyFill="1" applyBorder="1" applyAlignment="1">
      <alignment horizontal="left" vertical="center" wrapText="1"/>
    </xf>
    <xf numFmtId="0" fontId="9" fillId="3" borderId="50" xfId="0" applyFont="1" applyFill="1" applyBorder="1" applyAlignment="1">
      <alignment horizontal="left" vertical="center" wrapText="1"/>
    </xf>
    <xf numFmtId="0" fontId="9" fillId="3" borderId="28" xfId="0" applyFont="1" applyFill="1" applyBorder="1" applyAlignment="1">
      <alignment horizontal="left" vertical="center" wrapText="1"/>
    </xf>
    <xf numFmtId="0" fontId="9" fillId="3" borderId="29" xfId="0" applyFont="1" applyFill="1" applyBorder="1" applyAlignment="1">
      <alignment horizontal="left" vertical="center" wrapText="1"/>
    </xf>
    <xf numFmtId="0" fontId="18" fillId="5" borderId="0" xfId="0" applyFont="1" applyFill="1" applyAlignment="1">
      <alignment horizontal="center" vertical="top"/>
    </xf>
    <xf numFmtId="0" fontId="18" fillId="5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18" xfId="2" applyNumberFormat="1" applyFont="1" applyFill="1" applyBorder="1" applyAlignment="1">
      <alignment horizontal="left" vertical="center"/>
    </xf>
    <xf numFmtId="165" fontId="17" fillId="0" borderId="19" xfId="2" applyNumberFormat="1" applyFont="1" applyFill="1" applyBorder="1" applyAlignment="1">
      <alignment horizontal="left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18" xfId="3" applyFont="1" applyFill="1" applyBorder="1" applyAlignment="1">
      <alignment horizontal="left" vertical="center"/>
    </xf>
    <xf numFmtId="9" fontId="17" fillId="0" borderId="19" xfId="3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46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topLeftCell="A10" zoomScale="90" zoomScaleNormal="90" workbookViewId="0">
      <selection activeCell="C31" sqref="C31"/>
    </sheetView>
  </sheetViews>
  <sheetFormatPr baseColWidth="10" defaultRowHeight="12.75" x14ac:dyDescent="0.2"/>
  <cols>
    <col min="1" max="1" width="21.42578125" customWidth="1"/>
    <col min="2" max="2" width="36.85546875" customWidth="1"/>
    <col min="3" max="3" width="21.28515625" customWidth="1"/>
    <col min="4" max="4" width="14.85546875" customWidth="1"/>
    <col min="5" max="10" width="16.7109375" customWidth="1"/>
    <col min="11" max="11" width="16.140625" customWidth="1"/>
  </cols>
  <sheetData>
    <row r="1" spans="1:11" ht="48" customHeight="1" x14ac:dyDescent="0.2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30.75" customHeight="1" x14ac:dyDescent="0.2">
      <c r="A2" s="122" t="str">
        <f>valoración!A3</f>
        <v>PROPUESTA DE ADJUDICACIÓN DEL EXPEDIENTE S-05349-2024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</row>
    <row r="3" spans="1:11" ht="30.75" customHeight="1" x14ac:dyDescent="0.25">
      <c r="A3" s="123" t="str">
        <f>valoración!A4</f>
        <v>Red de señal DMX para el control de iluminación de los Estudios 1 y 2 del CPP de RTVE en Cataluña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4" spans="1:11" ht="30.75" customHeight="1" x14ac:dyDescent="0.25">
      <c r="A4" s="123" t="str">
        <f>valoración!A5</f>
        <v>RESUMEN PUNTUACIÓN TÉCNICA Y ECONÓMICA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</row>
    <row r="5" spans="1:11" x14ac:dyDescent="0.2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ht="12.75" customHeight="1" thickBot="1" x14ac:dyDescent="0.2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</row>
    <row r="7" spans="1:11" ht="37.5" customHeight="1" thickTop="1" thickBot="1" x14ac:dyDescent="0.25">
      <c r="A7" s="39"/>
      <c r="B7" s="39"/>
      <c r="C7" s="39"/>
      <c r="D7" s="39"/>
      <c r="E7" s="113" t="s">
        <v>32</v>
      </c>
      <c r="F7" s="114"/>
      <c r="G7" s="114"/>
      <c r="H7" s="114"/>
      <c r="I7" s="114"/>
      <c r="J7" s="115"/>
      <c r="K7" s="39"/>
    </row>
    <row r="8" spans="1:11" ht="46.5" thickTop="1" thickBot="1" x14ac:dyDescent="0.25">
      <c r="A8" s="58" t="s">
        <v>4</v>
      </c>
      <c r="B8" s="59" t="s">
        <v>5</v>
      </c>
      <c r="C8" s="60" t="s">
        <v>6</v>
      </c>
      <c r="D8" s="62" t="s">
        <v>0</v>
      </c>
      <c r="E8" s="65" t="s">
        <v>18</v>
      </c>
      <c r="F8" s="60" t="s">
        <v>1</v>
      </c>
      <c r="G8" s="60" t="s">
        <v>7</v>
      </c>
      <c r="H8" s="60" t="s">
        <v>9</v>
      </c>
      <c r="I8" s="60" t="s">
        <v>10</v>
      </c>
      <c r="J8" s="61" t="s">
        <v>11</v>
      </c>
      <c r="K8" s="63" t="s">
        <v>17</v>
      </c>
    </row>
    <row r="9" spans="1:11" ht="35.1" customHeight="1" x14ac:dyDescent="0.2">
      <c r="A9" s="118" t="str">
        <f>valoración!A9</f>
        <v>LOTE 1: 	
Distribución de señal DMX para el control de proyectores</v>
      </c>
      <c r="B9" s="84" t="s">
        <v>28</v>
      </c>
      <c r="C9" s="85">
        <v>87000</v>
      </c>
      <c r="D9" s="86">
        <v>18</v>
      </c>
      <c r="E9" s="108">
        <v>81846.66</v>
      </c>
      <c r="F9" s="48">
        <v>80.383697514351837</v>
      </c>
      <c r="G9" s="48">
        <v>98.383697514351837</v>
      </c>
      <c r="H9" s="109">
        <v>1</v>
      </c>
      <c r="I9" s="89">
        <v>0.79090909090909089</v>
      </c>
      <c r="J9" s="110">
        <v>77.812560761350994</v>
      </c>
      <c r="K9" s="111">
        <f>100-($E9*100/$C9)</f>
        <v>5.9233793103448278</v>
      </c>
    </row>
    <row r="10" spans="1:11" ht="35.1" customHeight="1" x14ac:dyDescent="0.2">
      <c r="A10" s="119"/>
      <c r="B10" s="71" t="s">
        <v>29</v>
      </c>
      <c r="C10" s="72">
        <v>87000</v>
      </c>
      <c r="D10" s="73">
        <v>18</v>
      </c>
      <c r="E10" s="96">
        <v>85194</v>
      </c>
      <c r="F10" s="80">
        <v>77.225358123811546</v>
      </c>
      <c r="G10" s="80">
        <v>95.225358123811546</v>
      </c>
      <c r="H10" s="97"/>
      <c r="I10" s="75"/>
      <c r="J10" s="98">
        <v>0</v>
      </c>
      <c r="K10" s="94">
        <f t="shared" ref="K10:K16" si="0">100-($E10*100/$C10)</f>
        <v>2.0758620689655203</v>
      </c>
    </row>
    <row r="11" spans="1:11" ht="35.1" customHeight="1" x14ac:dyDescent="0.2">
      <c r="A11" s="119"/>
      <c r="B11" s="71" t="s">
        <v>30</v>
      </c>
      <c r="C11" s="72">
        <v>87000</v>
      </c>
      <c r="D11" s="73">
        <v>18</v>
      </c>
      <c r="E11" s="96">
        <v>86783.7</v>
      </c>
      <c r="F11" s="80">
        <v>75.810747409939893</v>
      </c>
      <c r="G11" s="80">
        <v>93.810747409939893</v>
      </c>
      <c r="H11" s="97"/>
      <c r="I11" s="75"/>
      <c r="J11" s="98">
        <v>0</v>
      </c>
      <c r="K11" s="94">
        <f t="shared" si="0"/>
        <v>0.24862068965516926</v>
      </c>
    </row>
    <row r="12" spans="1:11" ht="35.1" customHeight="1" thickBot="1" x14ac:dyDescent="0.25">
      <c r="A12" s="120"/>
      <c r="B12" s="44" t="s">
        <v>31</v>
      </c>
      <c r="C12" s="21">
        <v>87000</v>
      </c>
      <c r="D12" s="22">
        <v>13</v>
      </c>
      <c r="E12" s="66">
        <v>80233.38</v>
      </c>
      <c r="F12" s="24">
        <v>82</v>
      </c>
      <c r="G12" s="24">
        <v>95</v>
      </c>
      <c r="H12" s="33"/>
      <c r="I12" s="27"/>
      <c r="J12" s="67">
        <v>0</v>
      </c>
      <c r="K12" s="107">
        <f t="shared" si="0"/>
        <v>7.7777241379310311</v>
      </c>
    </row>
    <row r="13" spans="1:11" ht="35.1" customHeight="1" x14ac:dyDescent="0.2">
      <c r="A13" s="118" t="str">
        <f>valoración!A13</f>
        <v>LOTE 2: 	
Instalación de cable adicional sobre pantógrafos de iluminación</v>
      </c>
      <c r="B13" s="84" t="s">
        <v>28</v>
      </c>
      <c r="C13" s="85">
        <v>23000</v>
      </c>
      <c r="D13" s="86">
        <v>18</v>
      </c>
      <c r="E13" s="108">
        <v>17217.5</v>
      </c>
      <c r="F13" s="48">
        <v>82</v>
      </c>
      <c r="G13" s="48">
        <v>100</v>
      </c>
      <c r="H13" s="109">
        <v>1</v>
      </c>
      <c r="I13" s="89">
        <v>0.20909090909090908</v>
      </c>
      <c r="J13" s="110">
        <v>20.909090909090907</v>
      </c>
      <c r="K13" s="112">
        <f t="shared" si="0"/>
        <v>25.141304347826093</v>
      </c>
    </row>
    <row r="14" spans="1:11" ht="35.1" customHeight="1" x14ac:dyDescent="0.2">
      <c r="A14" s="119"/>
      <c r="B14" s="71" t="s">
        <v>29</v>
      </c>
      <c r="C14" s="21">
        <v>23000</v>
      </c>
      <c r="D14" s="22">
        <v>18</v>
      </c>
      <c r="E14" s="66">
        <v>18320.2</v>
      </c>
      <c r="F14" s="24">
        <v>77.064387943363059</v>
      </c>
      <c r="G14" s="82">
        <v>95.064387943363059</v>
      </c>
      <c r="H14" s="33"/>
      <c r="I14" s="27"/>
      <c r="J14" s="67">
        <v>0</v>
      </c>
      <c r="K14" s="95">
        <f t="shared" si="0"/>
        <v>20.346956521739131</v>
      </c>
    </row>
    <row r="15" spans="1:11" ht="35.1" customHeight="1" x14ac:dyDescent="0.2">
      <c r="A15" s="119"/>
      <c r="B15" s="71" t="s">
        <v>30</v>
      </c>
      <c r="C15" s="21">
        <v>23000</v>
      </c>
      <c r="D15" s="22">
        <v>18</v>
      </c>
      <c r="E15" s="66">
        <v>21600</v>
      </c>
      <c r="F15" s="24">
        <v>65.362731481481475</v>
      </c>
      <c r="G15" s="82">
        <v>83.362731481481475</v>
      </c>
      <c r="H15" s="33"/>
      <c r="I15" s="27"/>
      <c r="J15" s="67">
        <v>0</v>
      </c>
      <c r="K15" s="95">
        <f t="shared" si="0"/>
        <v>6.0869565217391255</v>
      </c>
    </row>
    <row r="16" spans="1:11" ht="35.1" customHeight="1" thickBot="1" x14ac:dyDescent="0.25">
      <c r="A16" s="121"/>
      <c r="B16" s="99" t="s">
        <v>31</v>
      </c>
      <c r="C16" s="100">
        <v>23000</v>
      </c>
      <c r="D16" s="106">
        <v>13</v>
      </c>
      <c r="E16" s="101">
        <v>18181.2</v>
      </c>
      <c r="F16" s="102">
        <v>77.653565221217519</v>
      </c>
      <c r="G16" s="102">
        <v>90.653565221217519</v>
      </c>
      <c r="H16" s="103"/>
      <c r="I16" s="104"/>
      <c r="J16" s="105">
        <v>0</v>
      </c>
      <c r="K16" s="64">
        <f t="shared" si="0"/>
        <v>20.951304347826081</v>
      </c>
    </row>
    <row r="17" spans="1:11" ht="46.5" thickTop="1" thickBot="1" x14ac:dyDescent="0.25">
      <c r="A17" s="40"/>
      <c r="B17" s="57" t="s">
        <v>12</v>
      </c>
      <c r="C17" s="68">
        <f>C9+C13</f>
        <v>110000</v>
      </c>
      <c r="D17" s="41"/>
      <c r="E17" s="41"/>
      <c r="F17" s="41"/>
      <c r="G17" s="41"/>
      <c r="H17" s="41"/>
      <c r="I17" s="70" t="s">
        <v>13</v>
      </c>
      <c r="J17" s="69">
        <f>SUM(J9:J16)</f>
        <v>98.721651670441901</v>
      </c>
      <c r="K17" s="39"/>
    </row>
    <row r="18" spans="1:11" x14ac:dyDescent="0.2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1:11" x14ac:dyDescent="0.2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1:11" ht="14.25" x14ac:dyDescent="0.2">
      <c r="A20" s="42" t="s">
        <v>2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1:11" ht="14.25" x14ac:dyDescent="0.2">
      <c r="A21" s="42" t="s">
        <v>33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1" ht="14.25" x14ac:dyDescent="0.2">
      <c r="A22" s="43"/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1:11" x14ac:dyDescent="0.2">
      <c r="A23" s="116"/>
      <c r="B23" s="116"/>
      <c r="C23" s="116"/>
      <c r="D23" s="116"/>
      <c r="E23" s="116"/>
      <c r="F23" s="116"/>
      <c r="G23" s="116"/>
      <c r="H23" s="39"/>
      <c r="I23" s="39"/>
      <c r="J23" s="39"/>
      <c r="K23" s="39"/>
    </row>
    <row r="24" spans="1:11" x14ac:dyDescent="0.2">
      <c r="A24" s="117"/>
      <c r="B24" s="117"/>
      <c r="C24" s="117"/>
      <c r="D24" s="117"/>
      <c r="E24" s="117"/>
      <c r="F24" s="117"/>
      <c r="G24" s="117"/>
    </row>
    <row r="25" spans="1:11" x14ac:dyDescent="0.2">
      <c r="A25" s="117"/>
      <c r="B25" s="117"/>
      <c r="C25" s="117"/>
      <c r="D25" s="117"/>
      <c r="E25" s="117"/>
      <c r="F25" s="117"/>
      <c r="G25" s="117"/>
    </row>
    <row r="26" spans="1:11" x14ac:dyDescent="0.2">
      <c r="A26" s="117"/>
      <c r="B26" s="117"/>
      <c r="C26" s="117"/>
      <c r="D26" s="117"/>
      <c r="E26" s="117"/>
      <c r="F26" s="117"/>
      <c r="G26" s="117"/>
    </row>
    <row r="27" spans="1:11" x14ac:dyDescent="0.2">
      <c r="A27" s="117"/>
      <c r="B27" s="117"/>
      <c r="C27" s="117"/>
      <c r="D27" s="117"/>
      <c r="E27" s="117"/>
      <c r="F27" s="117"/>
      <c r="G27" s="117"/>
    </row>
    <row r="28" spans="1:11" x14ac:dyDescent="0.2">
      <c r="A28" s="117"/>
      <c r="B28" s="117"/>
      <c r="C28" s="117"/>
      <c r="D28" s="117"/>
      <c r="E28" s="117"/>
      <c r="F28" s="117"/>
      <c r="G28" s="117"/>
    </row>
  </sheetData>
  <mergeCells count="7">
    <mergeCell ref="E7:J7"/>
    <mergeCell ref="A23:G28"/>
    <mergeCell ref="A9:A12"/>
    <mergeCell ref="A13:A16"/>
    <mergeCell ref="A2:K2"/>
    <mergeCell ref="A3:K3"/>
    <mergeCell ref="A4:K4"/>
  </mergeCells>
  <pageMargins left="0.43" right="0.25" top="0.4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3"/>
  <sheetViews>
    <sheetView showGridLines="0" showZeros="0" zoomScale="80" zoomScaleNormal="80" workbookViewId="0">
      <selection activeCell="L9" sqref="L9:Q16"/>
    </sheetView>
  </sheetViews>
  <sheetFormatPr baseColWidth="10" defaultRowHeight="15" x14ac:dyDescent="0.2"/>
  <cols>
    <col min="1" max="1" width="25.28515625" style="9" customWidth="1"/>
    <col min="2" max="2" width="39" style="10" customWidth="1"/>
    <col min="3" max="3" width="22.7109375" style="10" customWidth="1"/>
    <col min="4" max="4" width="14.42578125" style="10" customWidth="1"/>
    <col min="5" max="17" width="16.7109375" style="10" customWidth="1"/>
    <col min="18" max="16384" width="11.42578125" style="10"/>
  </cols>
  <sheetData>
    <row r="1" spans="1:22" x14ac:dyDescent="0.2">
      <c r="S1" s="12"/>
    </row>
    <row r="2" spans="1:22" s="3" customFormat="1" ht="48" customHeight="1" x14ac:dyDescent="0.15">
      <c r="A2" s="2"/>
      <c r="D2" s="4"/>
      <c r="E2" s="4"/>
      <c r="F2" s="4"/>
      <c r="G2" s="4"/>
      <c r="H2" s="5"/>
      <c r="M2" s="11"/>
      <c r="S2" s="13" t="s">
        <v>22</v>
      </c>
      <c r="T2" s="56">
        <v>82</v>
      </c>
    </row>
    <row r="3" spans="1:22" s="3" customFormat="1" ht="22.5" customHeight="1" x14ac:dyDescent="0.15">
      <c r="A3" s="124" t="s">
        <v>24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S3" s="26"/>
      <c r="T3" s="55"/>
    </row>
    <row r="4" spans="1:22" s="3" customFormat="1" ht="22.5" customHeight="1" x14ac:dyDescent="0.15">
      <c r="A4" s="124" t="s">
        <v>25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S4" s="13" t="s">
        <v>19</v>
      </c>
      <c r="T4" s="56">
        <v>82</v>
      </c>
    </row>
    <row r="5" spans="1:22" s="3" customFormat="1" ht="24.6" customHeight="1" x14ac:dyDescent="0.15">
      <c r="A5" s="124" t="s">
        <v>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</row>
    <row r="6" spans="1:22" s="3" customFormat="1" ht="24.6" customHeight="1" thickBot="1" x14ac:dyDescent="0.2">
      <c r="A6" s="25"/>
      <c r="B6" s="25"/>
      <c r="C6" s="25"/>
      <c r="D6" s="25"/>
      <c r="E6" s="25"/>
      <c r="F6" s="25"/>
      <c r="G6" s="25"/>
      <c r="H6" s="4"/>
    </row>
    <row r="7" spans="1:22" s="3" customFormat="1" ht="24.75" customHeight="1" thickBot="1" x14ac:dyDescent="0.3">
      <c r="A7" s="2"/>
      <c r="B7" s="6"/>
      <c r="C7" s="7"/>
      <c r="D7" s="7"/>
      <c r="E7" s="127" t="s">
        <v>14</v>
      </c>
      <c r="F7" s="128"/>
      <c r="G7" s="128"/>
      <c r="H7" s="128"/>
      <c r="I7" s="128"/>
      <c r="J7" s="129"/>
      <c r="K7" s="130" t="s">
        <v>32</v>
      </c>
      <c r="L7" s="131"/>
      <c r="M7" s="131"/>
      <c r="N7" s="131"/>
      <c r="O7" s="131"/>
      <c r="P7" s="131"/>
      <c r="Q7" s="132"/>
      <c r="S7" s="125" t="s">
        <v>23</v>
      </c>
      <c r="T7" s="125"/>
      <c r="U7" s="125"/>
      <c r="V7" s="125"/>
    </row>
    <row r="8" spans="1:22" s="8" customFormat="1" ht="30.75" thickBot="1" x14ac:dyDescent="0.25">
      <c r="A8" s="14" t="s">
        <v>4</v>
      </c>
      <c r="B8" s="15" t="s">
        <v>5</v>
      </c>
      <c r="C8" s="16" t="s">
        <v>6</v>
      </c>
      <c r="D8" s="17" t="s">
        <v>0</v>
      </c>
      <c r="E8" s="15" t="s">
        <v>18</v>
      </c>
      <c r="F8" s="16" t="s">
        <v>1</v>
      </c>
      <c r="G8" s="16" t="s">
        <v>7</v>
      </c>
      <c r="H8" s="16" t="s">
        <v>9</v>
      </c>
      <c r="I8" s="16" t="s">
        <v>10</v>
      </c>
      <c r="J8" s="17" t="s">
        <v>11</v>
      </c>
      <c r="K8" s="15" t="s">
        <v>15</v>
      </c>
      <c r="L8" s="15" t="s">
        <v>18</v>
      </c>
      <c r="M8" s="16" t="s">
        <v>1</v>
      </c>
      <c r="N8" s="16" t="s">
        <v>16</v>
      </c>
      <c r="O8" s="16" t="s">
        <v>9</v>
      </c>
      <c r="P8" s="16" t="s">
        <v>10</v>
      </c>
      <c r="Q8" s="17" t="s">
        <v>11</v>
      </c>
      <c r="S8" s="125"/>
      <c r="T8" s="125"/>
      <c r="U8" s="125"/>
      <c r="V8" s="125"/>
    </row>
    <row r="9" spans="1:22" s="3" customFormat="1" ht="35.1" customHeight="1" x14ac:dyDescent="0.15">
      <c r="A9" s="134" t="s">
        <v>26</v>
      </c>
      <c r="B9" s="84" t="s">
        <v>28</v>
      </c>
      <c r="C9" s="85">
        <v>87000</v>
      </c>
      <c r="D9" s="86">
        <v>18</v>
      </c>
      <c r="E9" s="47">
        <v>84378</v>
      </c>
      <c r="F9" s="48">
        <f>$T$2*(MIN(E$9:E$12)/E9)</f>
        <v>77.972186588921289</v>
      </c>
      <c r="G9" s="87">
        <f>D9+F9</f>
        <v>95.972186588921289</v>
      </c>
      <c r="H9" s="88">
        <v>1</v>
      </c>
      <c r="I9" s="89">
        <f>+$C9/$C$17*H9</f>
        <v>0.79090909090909089</v>
      </c>
      <c r="J9" s="90">
        <f t="shared" ref="J9:J16" si="0">+G9*I9</f>
        <v>75.905274847601376</v>
      </c>
      <c r="K9" s="91">
        <v>0.03</v>
      </c>
      <c r="L9" s="49">
        <f>+$E9*(1-K9)</f>
        <v>81846.66</v>
      </c>
      <c r="M9" s="48">
        <f>$T$2*(MIN(L$9:L$12)/L9)</f>
        <v>80.383697514351837</v>
      </c>
      <c r="N9" s="48">
        <f>$D9+M9</f>
        <v>98.383697514351837</v>
      </c>
      <c r="O9" s="92">
        <v>1</v>
      </c>
      <c r="P9" s="89">
        <f>+$C9/$C$17*O9</f>
        <v>0.79090909090909089</v>
      </c>
      <c r="Q9" s="90">
        <f>+N9*P9</f>
        <v>77.812560761350994</v>
      </c>
      <c r="S9" s="125" t="s">
        <v>8</v>
      </c>
      <c r="T9" s="125"/>
      <c r="U9" s="125"/>
      <c r="V9" s="125"/>
    </row>
    <row r="10" spans="1:22" s="3" customFormat="1" ht="35.1" customHeight="1" x14ac:dyDescent="0.15">
      <c r="A10" s="135"/>
      <c r="B10" s="71" t="s">
        <v>29</v>
      </c>
      <c r="C10" s="72">
        <v>87000</v>
      </c>
      <c r="D10" s="73">
        <v>18</v>
      </c>
      <c r="E10" s="23">
        <v>85194</v>
      </c>
      <c r="F10" s="24">
        <f>$T$2*(MIN(E$9:E$12)/E10)</f>
        <v>77.225358123811546</v>
      </c>
      <c r="G10" s="82">
        <f t="shared" ref="G10:G12" si="1">D10+F10</f>
        <v>95.225358123811546</v>
      </c>
      <c r="H10" s="74"/>
      <c r="I10" s="75">
        <f t="shared" ref="I10:I12" si="2">+$C10/$C$17*H10</f>
        <v>0</v>
      </c>
      <c r="J10" s="76">
        <f t="shared" si="0"/>
        <v>0</v>
      </c>
      <c r="K10" s="77"/>
      <c r="L10" s="79">
        <f t="shared" ref="L10:L12" si="3">+$E10*(1-K10)</f>
        <v>85194</v>
      </c>
      <c r="M10" s="80">
        <f t="shared" ref="M10:M12" si="4">$T$2*(MIN(L$9:L$12)/L10)</f>
        <v>77.225358123811546</v>
      </c>
      <c r="N10" s="80">
        <f t="shared" ref="N10:N16" si="5">$D10+M10</f>
        <v>95.225358123811546</v>
      </c>
      <c r="O10" s="78"/>
      <c r="P10" s="75">
        <f t="shared" ref="P10:P16" si="6">+$C10/$C$17*O10</f>
        <v>0</v>
      </c>
      <c r="Q10" s="76">
        <f t="shared" ref="Q10:Q16" si="7">+N10*P10</f>
        <v>0</v>
      </c>
      <c r="S10" s="125"/>
      <c r="T10" s="125"/>
      <c r="U10" s="125"/>
      <c r="V10" s="125"/>
    </row>
    <row r="11" spans="1:22" s="3" customFormat="1" ht="35.1" customHeight="1" x14ac:dyDescent="0.15">
      <c r="A11" s="135"/>
      <c r="B11" s="71" t="s">
        <v>30</v>
      </c>
      <c r="C11" s="72">
        <v>87000</v>
      </c>
      <c r="D11" s="73">
        <v>18</v>
      </c>
      <c r="E11" s="23">
        <v>86783.7</v>
      </c>
      <c r="F11" s="24">
        <f>$T$2*(MIN(E$9:E$12)/E11)</f>
        <v>75.810747409939893</v>
      </c>
      <c r="G11" s="82">
        <f t="shared" si="1"/>
        <v>93.810747409939893</v>
      </c>
      <c r="H11" s="74"/>
      <c r="I11" s="75">
        <f t="shared" si="2"/>
        <v>0</v>
      </c>
      <c r="J11" s="76">
        <f t="shared" si="0"/>
        <v>0</v>
      </c>
      <c r="K11" s="77"/>
      <c r="L11" s="79">
        <f t="shared" si="3"/>
        <v>86783.7</v>
      </c>
      <c r="M11" s="80">
        <f t="shared" si="4"/>
        <v>75.810747409939893</v>
      </c>
      <c r="N11" s="80">
        <f t="shared" si="5"/>
        <v>93.810747409939893</v>
      </c>
      <c r="O11" s="78"/>
      <c r="P11" s="75">
        <f t="shared" si="6"/>
        <v>0</v>
      </c>
      <c r="Q11" s="76">
        <f t="shared" si="7"/>
        <v>0</v>
      </c>
      <c r="S11" s="125"/>
      <c r="T11" s="125"/>
      <c r="U11" s="125"/>
      <c r="V11" s="125"/>
    </row>
    <row r="12" spans="1:22" s="3" customFormat="1" ht="35.1" customHeight="1" thickBot="1" x14ac:dyDescent="0.2">
      <c r="A12" s="136"/>
      <c r="B12" s="44" t="s">
        <v>31</v>
      </c>
      <c r="C12" s="21">
        <v>87000</v>
      </c>
      <c r="D12" s="22">
        <v>13</v>
      </c>
      <c r="E12" s="81">
        <v>80233.38</v>
      </c>
      <c r="F12" s="20">
        <f>$T$2*(MIN(E$9:E$12)/E12)</f>
        <v>82</v>
      </c>
      <c r="G12" s="83">
        <f t="shared" si="1"/>
        <v>95</v>
      </c>
      <c r="H12" s="50"/>
      <c r="I12" s="27">
        <f t="shared" si="2"/>
        <v>0</v>
      </c>
      <c r="J12" s="45">
        <f t="shared" si="0"/>
        <v>0</v>
      </c>
      <c r="K12" s="35"/>
      <c r="L12" s="36">
        <f t="shared" si="3"/>
        <v>80233.38</v>
      </c>
      <c r="M12" s="24">
        <f t="shared" si="4"/>
        <v>82</v>
      </c>
      <c r="N12" s="24">
        <f t="shared" si="5"/>
        <v>95</v>
      </c>
      <c r="O12" s="52"/>
      <c r="P12" s="27">
        <f t="shared" si="6"/>
        <v>0</v>
      </c>
      <c r="Q12" s="28">
        <f t="shared" si="7"/>
        <v>0</v>
      </c>
      <c r="S12" s="125"/>
      <c r="T12" s="125"/>
      <c r="U12" s="125"/>
      <c r="V12" s="125"/>
    </row>
    <row r="13" spans="1:22" s="3" customFormat="1" ht="35.1" customHeight="1" x14ac:dyDescent="0.15">
      <c r="A13" s="134" t="s">
        <v>27</v>
      </c>
      <c r="B13" s="84" t="s">
        <v>28</v>
      </c>
      <c r="C13" s="85">
        <v>23000</v>
      </c>
      <c r="D13" s="86">
        <v>18</v>
      </c>
      <c r="E13" s="47">
        <v>17750</v>
      </c>
      <c r="F13" s="48">
        <f>$T$4*(MIN(E$13:E$16)/E13)</f>
        <v>82</v>
      </c>
      <c r="G13" s="87">
        <f t="shared" ref="G13:G16" si="8">D13+F13</f>
        <v>100</v>
      </c>
      <c r="H13" s="88">
        <v>1</v>
      </c>
      <c r="I13" s="89">
        <f>+$C13/$C$17*H13</f>
        <v>0.20909090909090908</v>
      </c>
      <c r="J13" s="90">
        <f t="shared" si="0"/>
        <v>20.909090909090907</v>
      </c>
      <c r="K13" s="91">
        <v>0.03</v>
      </c>
      <c r="L13" s="49">
        <f t="shared" ref="L13:L16" si="9">+$E13*(1-K13)</f>
        <v>17217.5</v>
      </c>
      <c r="M13" s="48">
        <f>$T$4*(MIN(L$13:L$16)/L13)</f>
        <v>82</v>
      </c>
      <c r="N13" s="48">
        <f t="shared" si="5"/>
        <v>100</v>
      </c>
      <c r="O13" s="93">
        <v>1</v>
      </c>
      <c r="P13" s="89">
        <f t="shared" si="6"/>
        <v>0.20909090909090908</v>
      </c>
      <c r="Q13" s="90">
        <f t="shared" si="7"/>
        <v>20.909090909090907</v>
      </c>
    </row>
    <row r="14" spans="1:22" s="3" customFormat="1" ht="35.1" customHeight="1" x14ac:dyDescent="0.15">
      <c r="A14" s="135"/>
      <c r="B14" s="71" t="s">
        <v>29</v>
      </c>
      <c r="C14" s="21">
        <v>23000</v>
      </c>
      <c r="D14" s="22">
        <v>18</v>
      </c>
      <c r="E14" s="23">
        <v>18320.2</v>
      </c>
      <c r="F14" s="24">
        <f t="shared" ref="F14:F16" si="10">$T$4*(MIN(E$13:E$16)/E14)</f>
        <v>79.447822622023779</v>
      </c>
      <c r="G14" s="82">
        <f t="shared" si="8"/>
        <v>97.447822622023779</v>
      </c>
      <c r="H14" s="50"/>
      <c r="I14" s="27">
        <f t="shared" ref="I14:I16" si="11">+$C14/$C$17*H14</f>
        <v>0</v>
      </c>
      <c r="J14" s="28">
        <f t="shared" si="0"/>
        <v>0</v>
      </c>
      <c r="K14" s="35"/>
      <c r="L14" s="36">
        <f t="shared" si="9"/>
        <v>18320.2</v>
      </c>
      <c r="M14" s="24">
        <f t="shared" ref="M14:M16" si="12">$T$4*(MIN(L$13:L$16)/L14)</f>
        <v>77.064387943363059</v>
      </c>
      <c r="N14" s="24">
        <f t="shared" si="5"/>
        <v>95.064387943363059</v>
      </c>
      <c r="O14" s="52"/>
      <c r="P14" s="27">
        <f t="shared" si="6"/>
        <v>0</v>
      </c>
      <c r="Q14" s="28">
        <f t="shared" si="7"/>
        <v>0</v>
      </c>
    </row>
    <row r="15" spans="1:22" s="3" customFormat="1" ht="35.1" customHeight="1" x14ac:dyDescent="0.15">
      <c r="A15" s="135"/>
      <c r="B15" s="71" t="s">
        <v>30</v>
      </c>
      <c r="C15" s="21">
        <v>23000</v>
      </c>
      <c r="D15" s="22">
        <v>18</v>
      </c>
      <c r="E15" s="23">
        <v>21600</v>
      </c>
      <c r="F15" s="24">
        <f t="shared" si="10"/>
        <v>67.384259259259267</v>
      </c>
      <c r="G15" s="82">
        <f t="shared" si="8"/>
        <v>85.384259259259267</v>
      </c>
      <c r="H15" s="50"/>
      <c r="I15" s="27">
        <f t="shared" si="11"/>
        <v>0</v>
      </c>
      <c r="J15" s="28">
        <f t="shared" si="0"/>
        <v>0</v>
      </c>
      <c r="K15" s="35"/>
      <c r="L15" s="36">
        <f t="shared" si="9"/>
        <v>21600</v>
      </c>
      <c r="M15" s="24">
        <f t="shared" si="12"/>
        <v>65.362731481481475</v>
      </c>
      <c r="N15" s="24">
        <f t="shared" si="5"/>
        <v>83.362731481481475</v>
      </c>
      <c r="O15" s="52"/>
      <c r="P15" s="27">
        <f t="shared" si="6"/>
        <v>0</v>
      </c>
      <c r="Q15" s="28">
        <f t="shared" si="7"/>
        <v>0</v>
      </c>
    </row>
    <row r="16" spans="1:22" s="3" customFormat="1" ht="35.1" customHeight="1" thickBot="1" x14ac:dyDescent="0.2">
      <c r="A16" s="136"/>
      <c r="B16" s="44" t="s">
        <v>31</v>
      </c>
      <c r="C16" s="18">
        <v>23000</v>
      </c>
      <c r="D16" s="19">
        <v>13</v>
      </c>
      <c r="E16" s="81">
        <v>18181.2</v>
      </c>
      <c r="F16" s="20">
        <f t="shared" si="10"/>
        <v>80.055221877543829</v>
      </c>
      <c r="G16" s="83">
        <f t="shared" si="8"/>
        <v>93.055221877543829</v>
      </c>
      <c r="H16" s="51"/>
      <c r="I16" s="29">
        <f t="shared" si="11"/>
        <v>0</v>
      </c>
      <c r="J16" s="30">
        <f t="shared" si="0"/>
        <v>0</v>
      </c>
      <c r="K16" s="34"/>
      <c r="L16" s="37">
        <f t="shared" si="9"/>
        <v>18181.2</v>
      </c>
      <c r="M16" s="20">
        <f t="shared" si="12"/>
        <v>77.653565221217519</v>
      </c>
      <c r="N16" s="20">
        <f t="shared" si="5"/>
        <v>90.653565221217519</v>
      </c>
      <c r="O16" s="53"/>
      <c r="P16" s="29">
        <f t="shared" si="6"/>
        <v>0</v>
      </c>
      <c r="Q16" s="30">
        <f t="shared" si="7"/>
        <v>0</v>
      </c>
    </row>
    <row r="17" spans="1:17" ht="42.75" customHeight="1" thickBot="1" x14ac:dyDescent="0.25">
      <c r="B17" s="31" t="s">
        <v>12</v>
      </c>
      <c r="C17" s="32">
        <f>C9+C13</f>
        <v>110000</v>
      </c>
      <c r="I17" s="38" t="s">
        <v>13</v>
      </c>
      <c r="J17" s="54">
        <f>SUM(J9:J16)</f>
        <v>96.814365756692283</v>
      </c>
      <c r="P17" s="38" t="s">
        <v>13</v>
      </c>
      <c r="Q17" s="54">
        <f>SUM(Q9:Q16)</f>
        <v>98.721651670441901</v>
      </c>
    </row>
    <row r="18" spans="1:17" x14ac:dyDescent="0.2">
      <c r="K18" s="46"/>
      <c r="L18" s="133" t="s">
        <v>21</v>
      </c>
      <c r="M18" s="133"/>
      <c r="N18" s="133"/>
      <c r="O18" s="133"/>
    </row>
    <row r="19" spans="1:17" x14ac:dyDescent="0.2">
      <c r="L19" s="133"/>
      <c r="M19" s="133"/>
      <c r="N19" s="133"/>
      <c r="O19" s="133"/>
    </row>
    <row r="20" spans="1:17" ht="14.25" x14ac:dyDescent="0.2">
      <c r="A20" s="1" t="s">
        <v>2</v>
      </c>
    </row>
    <row r="21" spans="1:17" ht="14.25" x14ac:dyDescent="0.2">
      <c r="A21" s="1" t="s">
        <v>20</v>
      </c>
    </row>
    <row r="23" spans="1:17" ht="56.25" customHeight="1" x14ac:dyDescent="0.2">
      <c r="A23" s="126"/>
      <c r="B23" s="126"/>
      <c r="C23" s="126"/>
      <c r="D23" s="126"/>
      <c r="E23" s="126"/>
      <c r="F23" s="126"/>
      <c r="G23" s="126"/>
    </row>
  </sheetData>
  <mergeCells count="11">
    <mergeCell ref="A23:G23"/>
    <mergeCell ref="E7:J7"/>
    <mergeCell ref="K7:Q7"/>
    <mergeCell ref="L18:O19"/>
    <mergeCell ref="A9:A12"/>
    <mergeCell ref="A13:A16"/>
    <mergeCell ref="A3:Q3"/>
    <mergeCell ref="A4:Q4"/>
    <mergeCell ref="A5:Q5"/>
    <mergeCell ref="S7:V8"/>
    <mergeCell ref="S9:V12"/>
  </mergeCells>
  <printOptions horizontalCentered="1"/>
  <pageMargins left="0" right="0" top="0.35433070866141736" bottom="0.35433070866141736" header="0.31496062992125984" footer="0.31496062992125984"/>
  <pageSetup paperSize="9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Juan Carlos Puras Garrido</cp:lastModifiedBy>
  <cp:lastPrinted>2024-12-12T13:04:25Z</cp:lastPrinted>
  <dcterms:created xsi:type="dcterms:W3CDTF">2007-03-30T09:59:06Z</dcterms:created>
  <dcterms:modified xsi:type="dcterms:W3CDTF">2024-12-12T13:11:19Z</dcterms:modified>
</cp:coreProperties>
</file>