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14454\Documents\MIS EXPTES\S-06663-2024 (S) Hardware para estaciones de audio digital\INFORMES\"/>
    </mc:Choice>
  </mc:AlternateContent>
  <xr:revisionPtr revIDLastSave="0" documentId="8_{82B9D205-0246-444C-9395-8D5F1AC571A4}" xr6:coauthVersionLast="47" xr6:coauthVersionMax="47" xr10:uidLastSave="{00000000-0000-0000-0000-000000000000}"/>
  <bookViews>
    <workbookView xWindow="-120" yWindow="-120" windowWidth="29040" windowHeight="1572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ADJUDICADA'!$A$1:$K$29</definedName>
    <definedName name="_xlnm.Print_Area" localSheetId="1">valoración!$A$2:$Q$21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6" l="1"/>
  <c r="K15" i="6"/>
  <c r="K14" i="6"/>
  <c r="K13" i="6"/>
  <c r="L9" i="5"/>
  <c r="K9" i="6"/>
  <c r="C17" i="6"/>
  <c r="I15" i="6" s="1"/>
  <c r="J15" i="6" s="1"/>
  <c r="Q14" i="5"/>
  <c r="Q12" i="5"/>
  <c r="Q15" i="5"/>
  <c r="M15" i="5"/>
  <c r="N15" i="5" s="1"/>
  <c r="M14" i="5"/>
  <c r="M13" i="5"/>
  <c r="N13" i="5" s="1"/>
  <c r="M12" i="5"/>
  <c r="P13" i="5"/>
  <c r="P14" i="5"/>
  <c r="P15" i="5"/>
  <c r="L13" i="5"/>
  <c r="L15" i="5"/>
  <c r="L14" i="5"/>
  <c r="C17" i="5"/>
  <c r="G15" i="5"/>
  <c r="G14" i="5"/>
  <c r="G13" i="5"/>
  <c r="F14" i="5"/>
  <c r="F13" i="5"/>
  <c r="F15" i="5"/>
  <c r="A2" i="6"/>
  <c r="F12" i="5"/>
  <c r="F9" i="5"/>
  <c r="I12" i="6" l="1"/>
  <c r="J12" i="6" s="1"/>
  <c r="I9" i="6"/>
  <c r="J9" i="6" s="1"/>
  <c r="I14" i="6"/>
  <c r="I13" i="6"/>
  <c r="N14" i="5"/>
  <c r="J17" i="6" l="1"/>
  <c r="A4" i="6"/>
  <c r="A3" i="6"/>
  <c r="L12" i="5" l="1"/>
  <c r="G12" i="5"/>
  <c r="G11" i="5"/>
  <c r="L10" i="5"/>
  <c r="G9" i="5"/>
  <c r="J9" i="5" s="1"/>
  <c r="I9" i="5" l="1"/>
  <c r="I14" i="5"/>
  <c r="I13" i="5"/>
  <c r="I15" i="5"/>
  <c r="J15" i="5" s="1"/>
  <c r="P9" i="5"/>
  <c r="P10" i="5"/>
  <c r="P11" i="5"/>
  <c r="I12" i="5"/>
  <c r="J12" i="5" s="1"/>
  <c r="N9" i="5"/>
  <c r="Q9" i="5" s="1"/>
  <c r="Q17" i="5" s="1"/>
  <c r="I10" i="5"/>
  <c r="J10" i="5" s="1"/>
  <c r="I16" i="5"/>
  <c r="J16" i="5" s="1"/>
  <c r="I11" i="5"/>
  <c r="J11" i="5" s="1"/>
  <c r="N12" i="5"/>
  <c r="P12" i="5"/>
  <c r="P16" i="5"/>
  <c r="Q11" i="5" l="1"/>
  <c r="Q10" i="5"/>
  <c r="J17" i="5"/>
</calcChain>
</file>

<file path=xl/sharedStrings.xml><?xml version="1.0" encoding="utf-8"?>
<sst xmlns="http://schemas.openxmlformats.org/spreadsheetml/2006/main" count="72" uniqueCount="38">
  <si>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</si>
  <si>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</si>
  <si>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</si>
  <si>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</si>
  <si>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</si>
  <si>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</si>
  <si>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</si>
  <si>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Madrid, a XX de XXXXXX de 20xx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</si>
  <si>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</si>
  <si>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</si>
  <si>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</si>
  <si>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</si>
  <si>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</si>
  <si>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</si>
  <si>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</si>
  <si>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</si>
  <si>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</si>
  <si>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</si>
  <si>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</si>
  <si>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</si>
  <si>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</si>
  <si>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TEDITRONIC, SL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</si>
  <si>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</si>
  <si>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PROPUESTA DE ADJUDICACIÓN DEL EXPEDIENTE S-06663-2024</t>
  </si>
  <si>
    <t>HARDWARE PARA ESTACIONES DE AUDIO DIGITAL</t>
  </si>
  <si>
    <t xml:space="preserve">   LOTE 1: Hardware informático para la explotación de DAW</t>
  </si>
  <si>
    <t xml:space="preserve">  LOTE 2: Switches informáticos para red DANTE</t>
  </si>
  <si>
    <t xml:space="preserve"> LOTE 3: Monitores táctiles de ordenador</t>
  </si>
  <si>
    <t>BROAD SERVICE TECHNICAL SUPPORT, SL</t>
  </si>
  <si>
    <t>EVELB TECNICAS Y SISTEMAS, SL</t>
  </si>
  <si>
    <t>KUIPER INFORMATICA, SAL</t>
  </si>
  <si>
    <t>Alternativa 2: oferta conjunta "A" por los lotes 2 y 3 (1,87% de descuento)</t>
  </si>
  <si>
    <t>-</t>
  </si>
  <si>
    <t>Oferta excluida al no cumplir lo solicitado en el Pliego de Especificaciones Técnicas porque no cumple con las dimensiones y peso máximos especificados, ni con todos los protocolos que se exigen en el Pliego Técnico</t>
  </si>
  <si>
    <t xml:space="preserve">Oferta excluida por por no superar el umbral mínimo para los criterios sujetos a juicio de valor del 50%, tal como se indica en el punto 9º del Pliego de cláusulas administrativas particulares - PCAP Pliego del Condiciones Generales. </t>
  </si>
  <si>
    <r>
      <t>Importe Oferta</t>
    </r>
    <r>
      <rPr>
        <b/>
        <i/>
        <sz val="12"/>
        <rFont val="Calibri"/>
        <family val="2"/>
        <scheme val="minor"/>
      </rPr>
      <t xml:space="preserve"> </t>
    </r>
  </si>
  <si>
    <t>Madrid, a 20 de febrero de 2025</t>
  </si>
  <si>
    <t>Valor estimado (Sin modificación)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</si>
</sst>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1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0.5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0">
    <xf numFmtId="0" fontId="0" fillId="0" borderId="0" xfId="0"/>
    <xf numFmtId="0" fontId="3" fillId="5" borderId="0" xfId="0" applyFont="1" applyFill="1"/>
    <xf numFmtId="0" fontId="3" fillId="0" borderId="0" xfId="0" applyFont="1" applyFill="1" applyBorder="1"/>
    <xf numFmtId="0" fontId="3" fillId="0" borderId="0" xfId="0" applyFont="1"/>
    <xf numFmtId="0" fontId="4" fillId="5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indent="1"/>
    </xf>
    <xf numFmtId="0" fontId="6" fillId="0" borderId="0" xfId="0" applyFont="1" applyFill="1" applyBorder="1"/>
    <xf numFmtId="165" fontId="7" fillId="0" borderId="3" xfId="2" applyNumberFormat="1" applyFont="1" applyFill="1" applyBorder="1" applyAlignment="1">
      <alignment horizontal="left" vertical="center"/>
    </xf>
    <xf numFmtId="165" fontId="7" fillId="0" borderId="15" xfId="2" applyNumberFormat="1" applyFont="1" applyFill="1" applyBorder="1" applyAlignment="1">
      <alignment horizontal="left" vertical="center"/>
    </xf>
    <xf numFmtId="165" fontId="7" fillId="0" borderId="16" xfId="2" applyNumberFormat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10" fillId="5" borderId="19" xfId="0" applyNumberFormat="1" applyFont="1" applyFill="1" applyBorder="1" applyAlignment="1">
      <alignment horizontal="center" vertical="center" wrapText="1"/>
    </xf>
    <xf numFmtId="166" fontId="10" fillId="5" borderId="8" xfId="0" applyNumberFormat="1" applyFont="1" applyFill="1" applyBorder="1" applyAlignment="1">
      <alignment horizontal="center" vertical="center"/>
    </xf>
    <xf numFmtId="4" fontId="10" fillId="5" borderId="10" xfId="0" applyNumberFormat="1" applyFont="1" applyFill="1" applyBorder="1" applyAlignment="1">
      <alignment horizontal="center" vertical="center"/>
    </xf>
    <xf numFmtId="166" fontId="8" fillId="4" borderId="8" xfId="0" applyNumberFormat="1" applyFont="1" applyFill="1" applyBorder="1" applyAlignment="1">
      <alignment horizontal="right" vertical="center" indent="1"/>
    </xf>
    <xf numFmtId="4" fontId="8" fillId="4" borderId="9" xfId="0" applyNumberFormat="1" applyFont="1" applyFill="1" applyBorder="1" applyAlignment="1">
      <alignment horizontal="right" vertical="center" indent="1"/>
    </xf>
    <xf numFmtId="4" fontId="8" fillId="4" borderId="10" xfId="0" applyNumberFormat="1" applyFont="1" applyFill="1" applyBorder="1" applyAlignment="1">
      <alignment horizontal="right" vertical="center" indent="1"/>
    </xf>
    <xf numFmtId="165" fontId="11" fillId="0" borderId="23" xfId="2" applyNumberFormat="1" applyFont="1" applyFill="1" applyBorder="1" applyAlignment="1">
      <alignment horizontal="center" vertical="center"/>
    </xf>
    <xf numFmtId="10" fontId="11" fillId="0" borderId="9" xfId="0" applyNumberFormat="1" applyFont="1" applyFill="1" applyBorder="1" applyAlignment="1">
      <alignment horizontal="center" vertical="center"/>
    </xf>
    <xf numFmtId="43" fontId="11" fillId="0" borderId="21" xfId="2" applyFont="1" applyFill="1" applyBorder="1" applyAlignment="1">
      <alignment horizontal="center" vertical="center"/>
    </xf>
    <xf numFmtId="4" fontId="10" fillId="0" borderId="19" xfId="0" applyNumberFormat="1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 wrapText="1"/>
    </xf>
    <xf numFmtId="0" fontId="10" fillId="5" borderId="31" xfId="0" applyNumberFormat="1" applyFont="1" applyFill="1" applyBorder="1" applyAlignment="1">
      <alignment horizontal="center" vertical="center" wrapText="1"/>
    </xf>
    <xf numFmtId="166" fontId="10" fillId="5" borderId="12" xfId="0" applyNumberFormat="1" applyFont="1" applyFill="1" applyBorder="1" applyAlignment="1">
      <alignment horizontal="center" vertical="center"/>
    </xf>
    <xf numFmtId="4" fontId="10" fillId="5" borderId="14" xfId="0" applyNumberFormat="1" applyFont="1" applyFill="1" applyBorder="1" applyAlignment="1">
      <alignment horizontal="center" vertical="center"/>
    </xf>
    <xf numFmtId="4" fontId="10" fillId="0" borderId="20" xfId="0" applyNumberFormat="1" applyFont="1" applyFill="1" applyBorder="1" applyAlignment="1">
      <alignment horizontal="center" vertical="center"/>
    </xf>
    <xf numFmtId="166" fontId="10" fillId="5" borderId="36" xfId="0" applyNumberFormat="1" applyFont="1" applyFill="1" applyBorder="1" applyAlignment="1">
      <alignment horizontal="center" vertical="center"/>
    </xf>
    <xf numFmtId="4" fontId="10" fillId="5" borderId="37" xfId="0" applyNumberFormat="1" applyFont="1" applyFill="1" applyBorder="1" applyAlignment="1">
      <alignment horizontal="center" vertical="center"/>
    </xf>
    <xf numFmtId="166" fontId="8" fillId="4" borderId="36" xfId="0" applyNumberFormat="1" applyFont="1" applyFill="1" applyBorder="1" applyAlignment="1">
      <alignment horizontal="right" vertical="center" indent="1"/>
    </xf>
    <xf numFmtId="4" fontId="8" fillId="4" borderId="28" xfId="0" applyNumberFormat="1" applyFont="1" applyFill="1" applyBorder="1" applyAlignment="1">
      <alignment horizontal="right" vertical="center" indent="1"/>
    </xf>
    <xf numFmtId="4" fontId="8" fillId="4" borderId="37" xfId="0" applyNumberFormat="1" applyFont="1" applyFill="1" applyBorder="1" applyAlignment="1">
      <alignment horizontal="right" vertical="center" indent="1"/>
    </xf>
    <xf numFmtId="165" fontId="11" fillId="0" borderId="36" xfId="2" applyNumberFormat="1" applyFont="1" applyFill="1" applyBorder="1" applyAlignment="1">
      <alignment horizontal="center" vertical="center"/>
    </xf>
    <xf numFmtId="10" fontId="11" fillId="0" borderId="38" xfId="0" applyNumberFormat="1" applyFont="1" applyFill="1" applyBorder="1" applyAlignment="1">
      <alignment horizontal="center" vertical="center"/>
    </xf>
    <xf numFmtId="43" fontId="11" fillId="0" borderId="39" xfId="2" applyFont="1" applyFill="1" applyBorder="1" applyAlignment="1">
      <alignment horizontal="center" vertical="center"/>
    </xf>
    <xf numFmtId="166" fontId="10" fillId="0" borderId="8" xfId="0" applyNumberFormat="1" applyFont="1" applyFill="1" applyBorder="1" applyAlignment="1">
      <alignment horizontal="right" vertical="center" indent="1"/>
    </xf>
    <xf numFmtId="4" fontId="10" fillId="0" borderId="9" xfId="0" applyNumberFormat="1" applyFont="1" applyFill="1" applyBorder="1" applyAlignment="1">
      <alignment horizontal="right" vertical="center" indent="1"/>
    </xf>
    <xf numFmtId="4" fontId="10" fillId="0" borderId="10" xfId="0" applyNumberFormat="1" applyFont="1" applyFill="1" applyBorder="1" applyAlignment="1">
      <alignment horizontal="right" vertical="center" indent="1"/>
    </xf>
    <xf numFmtId="165" fontId="11" fillId="0" borderId="8" xfId="2" applyNumberFormat="1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10" fillId="5" borderId="33" xfId="0" applyNumberFormat="1" applyFont="1" applyFill="1" applyBorder="1" applyAlignment="1">
      <alignment horizontal="center" vertical="center" wrapText="1"/>
    </xf>
    <xf numFmtId="166" fontId="10" fillId="5" borderId="5" xfId="0" applyNumberFormat="1" applyFont="1" applyFill="1" applyBorder="1" applyAlignment="1">
      <alignment horizontal="center" vertical="center"/>
    </xf>
    <xf numFmtId="4" fontId="10" fillId="5" borderId="11" xfId="0" applyNumberFormat="1" applyFont="1" applyFill="1" applyBorder="1" applyAlignment="1">
      <alignment horizontal="center" vertical="center"/>
    </xf>
    <xf numFmtId="166" fontId="10" fillId="0" borderId="5" xfId="0" applyNumberFormat="1" applyFont="1" applyFill="1" applyBorder="1" applyAlignment="1">
      <alignment horizontal="right" vertical="center" indent="1"/>
    </xf>
    <xf numFmtId="4" fontId="10" fillId="0" borderId="1" xfId="0" applyNumberFormat="1" applyFont="1" applyFill="1" applyBorder="1" applyAlignment="1">
      <alignment horizontal="right" vertical="center" indent="1"/>
    </xf>
    <xf numFmtId="4" fontId="10" fillId="0" borderId="11" xfId="0" applyNumberFormat="1" applyFont="1" applyFill="1" applyBorder="1" applyAlignment="1">
      <alignment horizontal="right" vertical="center" indent="1"/>
    </xf>
    <xf numFmtId="165" fontId="11" fillId="0" borderId="5" xfId="2" applyNumberFormat="1" applyFont="1" applyFill="1" applyBorder="1" applyAlignment="1">
      <alignment horizontal="center" vertical="center"/>
    </xf>
    <xf numFmtId="10" fontId="11" fillId="0" borderId="1" xfId="0" applyNumberFormat="1" applyFont="1" applyFill="1" applyBorder="1" applyAlignment="1">
      <alignment horizontal="center" vertical="center"/>
    </xf>
    <xf numFmtId="43" fontId="11" fillId="0" borderId="22" xfId="2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right" vertical="center" indent="1"/>
    </xf>
    <xf numFmtId="4" fontId="8" fillId="4" borderId="1" xfId="0" applyNumberFormat="1" applyFont="1" applyFill="1" applyBorder="1" applyAlignment="1">
      <alignment horizontal="right" vertical="center" indent="1"/>
    </xf>
    <xf numFmtId="4" fontId="8" fillId="4" borderId="11" xfId="0" applyNumberFormat="1" applyFont="1" applyFill="1" applyBorder="1" applyAlignment="1">
      <alignment horizontal="right" vertical="center" indent="1"/>
    </xf>
    <xf numFmtId="0" fontId="10" fillId="5" borderId="2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8" fillId="0" borderId="2" xfId="0" applyNumberFormat="1" applyFont="1" applyFill="1" applyBorder="1" applyAlignment="1">
      <alignment horizontal="right" vertical="center" wrapText="1"/>
    </xf>
    <xf numFmtId="166" fontId="8" fillId="0" borderId="2" xfId="0" applyNumberFormat="1" applyFont="1" applyFill="1" applyBorder="1" applyAlignment="1">
      <alignment horizontal="center" vertical="center"/>
    </xf>
    <xf numFmtId="0" fontId="12" fillId="0" borderId="17" xfId="0" applyNumberFormat="1" applyFont="1" applyFill="1" applyBorder="1" applyAlignment="1">
      <alignment horizontal="left" vertical="top" wrapText="1"/>
    </xf>
    <xf numFmtId="43" fontId="11" fillId="0" borderId="18" xfId="2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4" fontId="10" fillId="0" borderId="33" xfId="0" applyNumberFormat="1" applyFont="1" applyFill="1" applyBorder="1" applyAlignment="1">
      <alignment horizontal="center" vertical="center"/>
    </xf>
    <xf numFmtId="0" fontId="13" fillId="0" borderId="0" xfId="0" applyFont="1" applyFill="1" applyBorder="1"/>
    <xf numFmtId="0" fontId="14" fillId="0" borderId="0" xfId="0" applyFont="1" applyFill="1" applyBorder="1" applyAlignment="1">
      <alignment horizontal="right" indent="1"/>
    </xf>
    <xf numFmtId="0" fontId="15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/>
    </xf>
    <xf numFmtId="0" fontId="16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9" fontId="7" fillId="0" borderId="3" xfId="3" applyFont="1" applyFill="1" applyBorder="1" applyAlignment="1">
      <alignment horizontal="left" vertical="center"/>
    </xf>
    <xf numFmtId="9" fontId="7" fillId="0" borderId="15" xfId="3" applyFont="1" applyFill="1" applyBorder="1" applyAlignment="1">
      <alignment horizontal="left" vertical="center"/>
    </xf>
    <xf numFmtId="9" fontId="7" fillId="0" borderId="16" xfId="3" applyFont="1" applyFill="1" applyBorder="1" applyAlignment="1">
      <alignment horizontal="left" vertical="center"/>
    </xf>
    <xf numFmtId="0" fontId="8" fillId="2" borderId="27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9" fontId="11" fillId="0" borderId="8" xfId="3" applyFont="1" applyFill="1" applyBorder="1" applyAlignment="1">
      <alignment horizontal="center" vertical="center"/>
    </xf>
    <xf numFmtId="166" fontId="8" fillId="4" borderId="9" xfId="0" applyNumberFormat="1" applyFont="1" applyFill="1" applyBorder="1" applyAlignment="1">
      <alignment horizontal="right" vertical="center" indent="1"/>
    </xf>
    <xf numFmtId="165" fontId="11" fillId="0" borderId="9" xfId="2" applyNumberFormat="1" applyFont="1" applyFill="1" applyBorder="1" applyAlignment="1">
      <alignment horizontal="center" vertical="center"/>
    </xf>
    <xf numFmtId="43" fontId="11" fillId="0" borderId="10" xfId="2" applyFont="1" applyFill="1" applyBorder="1" applyAlignment="1">
      <alignment horizontal="center" vertical="center"/>
    </xf>
    <xf numFmtId="166" fontId="10" fillId="0" borderId="12" xfId="0" applyNumberFormat="1" applyFont="1" applyFill="1" applyBorder="1" applyAlignment="1">
      <alignment horizontal="center" vertical="center"/>
    </xf>
    <xf numFmtId="4" fontId="10" fillId="0" borderId="13" xfId="0" applyNumberFormat="1" applyFont="1" applyFill="1" applyBorder="1" applyAlignment="1">
      <alignment horizontal="right" vertical="center" indent="1"/>
    </xf>
    <xf numFmtId="4" fontId="10" fillId="0" borderId="14" xfId="0" applyNumberFormat="1" applyFont="1" applyFill="1" applyBorder="1" applyAlignment="1">
      <alignment horizontal="right" vertical="center" indent="1"/>
    </xf>
    <xf numFmtId="165" fontId="11" fillId="0" borderId="24" xfId="2" applyNumberFormat="1" applyFont="1" applyFill="1" applyBorder="1" applyAlignment="1">
      <alignment horizontal="center" vertical="center"/>
    </xf>
    <xf numFmtId="9" fontId="11" fillId="0" borderId="36" xfId="3" applyFont="1" applyFill="1" applyBorder="1" applyAlignment="1">
      <alignment horizontal="center" vertical="center"/>
    </xf>
    <xf numFmtId="166" fontId="10" fillId="0" borderId="38" xfId="0" applyNumberFormat="1" applyFont="1" applyFill="1" applyBorder="1" applyAlignment="1">
      <alignment horizontal="right" vertical="center" indent="1"/>
    </xf>
    <xf numFmtId="4" fontId="10" fillId="0" borderId="38" xfId="0" applyNumberFormat="1" applyFont="1" applyFill="1" applyBorder="1" applyAlignment="1">
      <alignment horizontal="right" vertical="center" indent="1"/>
    </xf>
    <xf numFmtId="0" fontId="6" fillId="0" borderId="38" xfId="0" applyFont="1" applyFill="1" applyBorder="1"/>
    <xf numFmtId="43" fontId="11" fillId="0" borderId="37" xfId="2" applyFont="1" applyFill="1" applyBorder="1" applyAlignment="1">
      <alignment horizontal="center" vertical="center"/>
    </xf>
    <xf numFmtId="166" fontId="8" fillId="0" borderId="8" xfId="0" applyNumberFormat="1" applyFont="1" applyFill="1" applyBorder="1" applyAlignment="1">
      <alignment horizontal="right" vertical="center" indent="1"/>
    </xf>
    <xf numFmtId="4" fontId="8" fillId="0" borderId="9" xfId="0" applyNumberFormat="1" applyFont="1" applyFill="1" applyBorder="1" applyAlignment="1">
      <alignment horizontal="right" vertical="center" indent="1"/>
    </xf>
    <xf numFmtId="4" fontId="8" fillId="0" borderId="10" xfId="0" applyNumberFormat="1" applyFont="1" applyFill="1" applyBorder="1" applyAlignment="1">
      <alignment horizontal="right" vertical="center" indent="1"/>
    </xf>
    <xf numFmtId="10" fontId="11" fillId="0" borderId="8" xfId="3" applyNumberFormat="1" applyFont="1" applyFill="1" applyBorder="1" applyAlignment="1">
      <alignment horizontal="center" vertical="center"/>
    </xf>
    <xf numFmtId="166" fontId="10" fillId="0" borderId="9" xfId="0" applyNumberFormat="1" applyFont="1" applyFill="1" applyBorder="1" applyAlignment="1">
      <alignment horizontal="right" vertical="center" indent="1"/>
    </xf>
    <xf numFmtId="10" fontId="11" fillId="0" borderId="36" xfId="3" applyNumberFormat="1" applyFont="1" applyFill="1" applyBorder="1" applyAlignment="1">
      <alignment horizontal="center" vertical="center"/>
    </xf>
    <xf numFmtId="166" fontId="8" fillId="4" borderId="38" xfId="0" applyNumberFormat="1" applyFont="1" applyFill="1" applyBorder="1" applyAlignment="1">
      <alignment horizontal="right" vertical="center" indent="1"/>
    </xf>
    <xf numFmtId="4" fontId="8" fillId="4" borderId="38" xfId="0" applyNumberFormat="1" applyFont="1" applyFill="1" applyBorder="1" applyAlignment="1">
      <alignment horizontal="right" vertical="center" indent="1"/>
    </xf>
    <xf numFmtId="165" fontId="11" fillId="0" borderId="38" xfId="2" applyNumberFormat="1" applyFont="1" applyFill="1" applyBorder="1" applyAlignment="1">
      <alignment horizontal="center" vertical="center"/>
    </xf>
    <xf numFmtId="0" fontId="6" fillId="0" borderId="9" xfId="0" applyFont="1" applyFill="1" applyBorder="1"/>
    <xf numFmtId="10" fontId="11" fillId="0" borderId="5" xfId="3" applyNumberFormat="1" applyFont="1" applyFill="1" applyBorder="1" applyAlignment="1">
      <alignment horizontal="center" vertical="center"/>
    </xf>
    <xf numFmtId="166" fontId="8" fillId="4" borderId="1" xfId="0" applyNumberFormat="1" applyFont="1" applyFill="1" applyBorder="1" applyAlignment="1">
      <alignment horizontal="right" vertical="center" indent="1"/>
    </xf>
    <xf numFmtId="165" fontId="11" fillId="0" borderId="1" xfId="2" applyNumberFormat="1" applyFont="1" applyFill="1" applyBorder="1" applyAlignment="1">
      <alignment horizontal="center" vertical="center"/>
    </xf>
    <xf numFmtId="43" fontId="11" fillId="0" borderId="11" xfId="2" applyFont="1" applyFill="1" applyBorder="1" applyAlignment="1">
      <alignment horizontal="center" vertical="center"/>
    </xf>
    <xf numFmtId="9" fontId="11" fillId="0" borderId="5" xfId="3" applyFont="1" applyFill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right" vertical="center" indent="1"/>
    </xf>
    <xf numFmtId="0" fontId="11" fillId="0" borderId="1" xfId="0" applyFont="1" applyFill="1" applyBorder="1" applyAlignment="1">
      <alignment vertical="center"/>
    </xf>
    <xf numFmtId="166" fontId="8" fillId="0" borderId="12" xfId="0" applyNumberFormat="1" applyFont="1" applyFill="1" applyBorder="1" applyAlignment="1">
      <alignment horizontal="right" vertical="center" indent="1"/>
    </xf>
    <xf numFmtId="4" fontId="8" fillId="0" borderId="13" xfId="0" applyNumberFormat="1" applyFont="1" applyFill="1" applyBorder="1" applyAlignment="1">
      <alignment horizontal="right" vertical="center" indent="1"/>
    </xf>
    <xf numFmtId="4" fontId="8" fillId="0" borderId="14" xfId="0" applyNumberFormat="1" applyFont="1" applyFill="1" applyBorder="1" applyAlignment="1">
      <alignment horizontal="right" vertical="center" indent="1"/>
    </xf>
    <xf numFmtId="165" fontId="11" fillId="0" borderId="12" xfId="2" applyNumberFormat="1" applyFont="1" applyFill="1" applyBorder="1" applyAlignment="1">
      <alignment horizontal="center" vertical="center"/>
    </xf>
    <xf numFmtId="10" fontId="11" fillId="0" borderId="13" xfId="0" applyNumberFormat="1" applyFont="1" applyFill="1" applyBorder="1" applyAlignment="1">
      <alignment horizontal="center" vertical="center"/>
    </xf>
    <xf numFmtId="43" fontId="11" fillId="0" borderId="40" xfId="2" applyFont="1" applyFill="1" applyBorder="1" applyAlignment="1">
      <alignment horizontal="center" vertical="center"/>
    </xf>
    <xf numFmtId="9" fontId="11" fillId="0" borderId="12" xfId="3" applyFont="1" applyFill="1" applyBorder="1" applyAlignment="1">
      <alignment horizontal="center" vertical="center"/>
    </xf>
    <xf numFmtId="166" fontId="8" fillId="0" borderId="13" xfId="0" applyNumberFormat="1" applyFont="1" applyFill="1" applyBorder="1" applyAlignment="1">
      <alignment horizontal="right" vertical="center" indent="1"/>
    </xf>
    <xf numFmtId="165" fontId="11" fillId="0" borderId="13" xfId="2" applyNumberFormat="1" applyFont="1" applyFill="1" applyBorder="1" applyAlignment="1">
      <alignment horizontal="center" vertical="center"/>
    </xf>
    <xf numFmtId="43" fontId="11" fillId="0" borderId="14" xfId="2" applyFont="1" applyFill="1" applyBorder="1" applyAlignment="1">
      <alignment horizontal="center" vertical="center"/>
    </xf>
    <xf numFmtId="0" fontId="11" fillId="0" borderId="4" xfId="0" applyFont="1" applyBorder="1"/>
    <xf numFmtId="0" fontId="3" fillId="0" borderId="0" xfId="0" applyFont="1" applyFill="1" applyBorder="1" applyAlignment="1">
      <alignment horizontal="left" vertical="top" wrapText="1"/>
    </xf>
    <xf numFmtId="0" fontId="8" fillId="0" borderId="0" xfId="0" applyNumberFormat="1" applyFont="1" applyFill="1" applyBorder="1" applyAlignment="1">
      <alignment horizontal="right" vertical="center" wrapText="1"/>
    </xf>
    <xf numFmtId="166" fontId="8" fillId="0" borderId="0" xfId="0" applyNumberFormat="1" applyFont="1" applyFill="1" applyBorder="1" applyAlignment="1">
      <alignment horizontal="center" vertical="center"/>
    </xf>
    <xf numFmtId="0" fontId="10" fillId="5" borderId="0" xfId="0" applyFont="1" applyFill="1"/>
    <xf numFmtId="0" fontId="10" fillId="0" borderId="0" xfId="0" applyFont="1"/>
    <xf numFmtId="165" fontId="10" fillId="0" borderId="23" xfId="2" applyNumberFormat="1" applyFont="1" applyFill="1" applyBorder="1" applyAlignment="1">
      <alignment horizontal="center" vertical="center"/>
    </xf>
    <xf numFmtId="10" fontId="10" fillId="0" borderId="9" xfId="0" applyNumberFormat="1" applyFont="1" applyFill="1" applyBorder="1" applyAlignment="1">
      <alignment horizontal="center" vertical="center"/>
    </xf>
    <xf numFmtId="43" fontId="10" fillId="0" borderId="21" xfId="2" applyFont="1" applyFill="1" applyBorder="1" applyAlignment="1">
      <alignment horizontal="center" vertical="center"/>
    </xf>
    <xf numFmtId="10" fontId="10" fillId="0" borderId="35" xfId="0" applyNumberFormat="1" applyFont="1" applyFill="1" applyBorder="1" applyAlignment="1">
      <alignment horizontal="left" vertical="center" wrapText="1"/>
    </xf>
    <xf numFmtId="10" fontId="10" fillId="0" borderId="42" xfId="0" applyNumberFormat="1" applyFont="1" applyFill="1" applyBorder="1" applyAlignment="1">
      <alignment horizontal="left" vertical="center" wrapText="1"/>
    </xf>
    <xf numFmtId="10" fontId="10" fillId="0" borderId="43" xfId="0" applyNumberFormat="1" applyFont="1" applyFill="1" applyBorder="1" applyAlignment="1">
      <alignment horizontal="left" vertical="center" wrapText="1"/>
    </xf>
    <xf numFmtId="0" fontId="10" fillId="0" borderId="34" xfId="0" applyFont="1" applyBorder="1" applyAlignment="1">
      <alignment horizontal="left" vertical="center" wrapText="1"/>
    </xf>
    <xf numFmtId="0" fontId="10" fillId="0" borderId="41" xfId="0" applyFont="1" applyBorder="1" applyAlignment="1">
      <alignment horizontal="left" vertical="center" wrapText="1"/>
    </xf>
    <xf numFmtId="0" fontId="10" fillId="0" borderId="44" xfId="0" applyFont="1" applyBorder="1" applyAlignment="1">
      <alignment horizontal="left" vertical="center" wrapText="1"/>
    </xf>
    <xf numFmtId="165" fontId="10" fillId="0" borderId="36" xfId="2" applyNumberFormat="1" applyFont="1" applyFill="1" applyBorder="1" applyAlignment="1">
      <alignment horizontal="center" vertical="center"/>
    </xf>
    <xf numFmtId="10" fontId="10" fillId="0" borderId="38" xfId="0" applyNumberFormat="1" applyFont="1" applyFill="1" applyBorder="1" applyAlignment="1">
      <alignment horizontal="center" vertical="center"/>
    </xf>
    <xf numFmtId="43" fontId="10" fillId="0" borderId="39" xfId="2" applyFont="1" applyFill="1" applyBorder="1" applyAlignment="1">
      <alignment horizontal="center" vertical="center"/>
    </xf>
    <xf numFmtId="165" fontId="10" fillId="0" borderId="8" xfId="2" applyNumberFormat="1" applyFont="1" applyFill="1" applyBorder="1" applyAlignment="1">
      <alignment horizontal="center" vertical="center"/>
    </xf>
    <xf numFmtId="165" fontId="10" fillId="0" borderId="5" xfId="2" applyNumberFormat="1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43" fontId="10" fillId="0" borderId="22" xfId="2" applyFont="1" applyFill="1" applyBorder="1" applyAlignment="1">
      <alignment horizontal="center" vertical="center"/>
    </xf>
    <xf numFmtId="0" fontId="8" fillId="0" borderId="17" xfId="0" applyNumberFormat="1" applyFont="1" applyFill="1" applyBorder="1" applyAlignment="1">
      <alignment horizontal="left" vertical="top" wrapText="1"/>
    </xf>
    <xf numFmtId="43" fontId="10" fillId="0" borderId="18" xfId="2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top" wrapText="1"/>
    </xf>
    <xf numFmtId="43" fontId="10" fillId="0" borderId="0" xfId="2" applyFont="1" applyFill="1" applyBorder="1" applyAlignment="1">
      <alignment horizontal="center" vertical="center"/>
    </xf>
    <xf numFmtId="0" fontId="10" fillId="5" borderId="4" xfId="0" applyFont="1" applyFill="1" applyBorder="1"/>
    <xf numFmtId="0" fontId="8" fillId="2" borderId="6" xfId="0" applyFont="1" applyFill="1" applyBorder="1" applyAlignment="1">
      <alignment horizontal="center" wrapText="1"/>
    </xf>
    <xf numFmtId="0" fontId="10" fillId="0" borderId="19" xfId="0" applyNumberFormat="1" applyFont="1" applyFill="1" applyBorder="1" applyAlignment="1">
      <alignment horizontal="center" vertical="center" wrapText="1"/>
    </xf>
    <xf numFmtId="0" fontId="10" fillId="0" borderId="31" xfId="0" applyNumberFormat="1" applyFont="1" applyFill="1" applyBorder="1" applyAlignment="1">
      <alignment horizontal="center" vertical="center" wrapText="1"/>
    </xf>
    <xf numFmtId="0" fontId="10" fillId="0" borderId="33" xfId="0" applyNumberFormat="1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9"/>
  <sheetViews>
    <sheetView tabSelected="1" view="pageBreakPreview" zoomScale="85" zoomScaleNormal="100" zoomScaleSheetLayoutView="85" workbookViewId="0">
      <selection activeCell="E18" sqref="E18"/>
    </sheetView>
  </sheetViews>
  <sheetFormatPr baseColWidth="10" defaultRowHeight="12.75" x14ac:dyDescent="0.2"/>
  <cols>
    <col min="1" max="1" width="32.85546875" style="3" customWidth="1"/>
    <col min="2" max="2" width="31.28515625" style="3" customWidth="1"/>
    <col min="3" max="3" width="29.5703125" style="3" customWidth="1"/>
    <col min="4" max="4" width="21.140625" style="3" customWidth="1"/>
    <col min="5" max="10" width="16.7109375" style="2" customWidth="1"/>
    <col min="11" max="11" width="16.140625" style="3" customWidth="1"/>
    <col min="12" max="16384" width="11.42578125" style="3"/>
  </cols>
  <sheetData>
    <row r="1" spans="1:11" ht="48" customHeight="1" x14ac:dyDescent="0.2">
      <c r="A1" s="1"/>
      <c r="B1" s="1"/>
      <c r="C1" s="1"/>
      <c r="D1" s="1"/>
      <c r="K1" s="1"/>
    </row>
    <row r="2" spans="1:11" ht="18.75" x14ac:dyDescent="0.3">
      <c r="A2" s="4" t="str">
        <f>valoración!A3</f>
        <v>PROPUESTA DE ADJUDICACIÓN DEL EXPEDIENTE S-06663-2024</v>
      </c>
      <c r="B2" s="4"/>
      <c r="C2" s="4"/>
      <c r="D2" s="4"/>
      <c r="E2" s="4"/>
      <c r="F2" s="4"/>
      <c r="G2" s="4"/>
      <c r="H2" s="4"/>
      <c r="I2" s="4"/>
      <c r="J2" s="4"/>
      <c r="K2" s="1"/>
    </row>
    <row r="3" spans="1:11" ht="18.75" x14ac:dyDescent="0.3">
      <c r="A3" s="4" t="str">
        <f>valoración!A4</f>
        <v>HARDWARE PARA ESTACIONES DE AUDIO DIGITAL</v>
      </c>
      <c r="B3" s="4"/>
      <c r="C3" s="4"/>
      <c r="D3" s="4"/>
      <c r="E3" s="4"/>
      <c r="F3" s="4"/>
      <c r="G3" s="4"/>
      <c r="H3" s="4"/>
      <c r="I3" s="4"/>
      <c r="J3" s="4"/>
      <c r="K3" s="1"/>
    </row>
    <row r="4" spans="1:11" ht="18.75" x14ac:dyDescent="0.3">
      <c r="A4" s="4" t="str">
        <f>valoración!A5</f>
        <v>RESUMEN PUNTUACIÓN TÉCNICA Y ECONÓMICA</v>
      </c>
      <c r="B4" s="4"/>
      <c r="C4" s="4"/>
      <c r="D4" s="4"/>
      <c r="E4" s="4"/>
      <c r="F4" s="4"/>
      <c r="G4" s="4"/>
      <c r="H4" s="4"/>
      <c r="I4" s="4"/>
      <c r="J4" s="4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9.5" thickBot="1" x14ac:dyDescent="0.25">
      <c r="A6" s="1"/>
      <c r="B6" s="1"/>
      <c r="C6" s="1"/>
      <c r="D6" s="1"/>
      <c r="E6" s="5"/>
      <c r="F6" s="5"/>
      <c r="G6" s="5"/>
      <c r="H6" s="6"/>
      <c r="I6" s="7"/>
      <c r="J6" s="7"/>
      <c r="K6" s="1"/>
    </row>
    <row r="7" spans="1:11" s="124" customFormat="1" ht="30.75" customHeight="1" thickBot="1" x14ac:dyDescent="0.3">
      <c r="A7" s="123"/>
      <c r="B7" s="123"/>
      <c r="C7" s="123"/>
      <c r="D7" s="123"/>
      <c r="E7" s="8" t="s">
        <v>16</v>
      </c>
      <c r="F7" s="9"/>
      <c r="G7" s="9"/>
      <c r="H7" s="9"/>
      <c r="I7" s="9"/>
      <c r="J7" s="10"/>
      <c r="K7" s="123"/>
    </row>
    <row r="8" spans="1:11" s="124" customFormat="1" ht="32.25" thickBot="1" x14ac:dyDescent="0.3">
      <c r="A8" s="11" t="s">
        <v>4</v>
      </c>
      <c r="B8" s="12" t="s">
        <v>5</v>
      </c>
      <c r="C8" s="146" t="s">
        <v>37</v>
      </c>
      <c r="D8" s="14" t="s">
        <v>0</v>
      </c>
      <c r="E8" s="12" t="s">
        <v>35</v>
      </c>
      <c r="F8" s="15" t="s">
        <v>1</v>
      </c>
      <c r="G8" s="15" t="s">
        <v>9</v>
      </c>
      <c r="H8" s="13" t="s">
        <v>11</v>
      </c>
      <c r="I8" s="13" t="s">
        <v>12</v>
      </c>
      <c r="J8" s="14" t="s">
        <v>13</v>
      </c>
      <c r="K8" s="13" t="s">
        <v>20</v>
      </c>
    </row>
    <row r="9" spans="1:11" s="124" customFormat="1" ht="47.25" customHeight="1" x14ac:dyDescent="0.25">
      <c r="A9" s="16" t="s">
        <v>25</v>
      </c>
      <c r="B9" s="147" t="s">
        <v>30</v>
      </c>
      <c r="C9" s="18">
        <v>5250</v>
      </c>
      <c r="D9" s="19">
        <v>9</v>
      </c>
      <c r="E9" s="20">
        <v>4264.91</v>
      </c>
      <c r="F9" s="21">
        <v>82</v>
      </c>
      <c r="G9" s="22">
        <v>91</v>
      </c>
      <c r="H9" s="125">
        <v>1</v>
      </c>
      <c r="I9" s="126">
        <f>+$C9/$C$17*H9</f>
        <v>0.48566142460684553</v>
      </c>
      <c r="J9" s="127">
        <f>+G9*I9</f>
        <v>44.195189639222946</v>
      </c>
      <c r="K9" s="26">
        <f>100-(E9*100/$C9)</f>
        <v>18.763619047619045</v>
      </c>
    </row>
    <row r="10" spans="1:11" s="124" customFormat="1" ht="49.5" customHeight="1" thickBot="1" x14ac:dyDescent="0.3">
      <c r="A10" s="27"/>
      <c r="B10" s="28" t="s">
        <v>21</v>
      </c>
      <c r="C10" s="29">
        <v>5250</v>
      </c>
      <c r="D10" s="30">
        <v>8</v>
      </c>
      <c r="E10" s="128" t="s">
        <v>34</v>
      </c>
      <c r="F10" s="129"/>
      <c r="G10" s="129"/>
      <c r="H10" s="129"/>
      <c r="I10" s="129"/>
      <c r="J10" s="130"/>
      <c r="K10" s="31"/>
    </row>
    <row r="11" spans="1:11" s="124" customFormat="1" ht="51.75" customHeight="1" x14ac:dyDescent="0.25">
      <c r="A11" s="16" t="s">
        <v>26</v>
      </c>
      <c r="B11" s="17" t="s">
        <v>30</v>
      </c>
      <c r="C11" s="18">
        <v>3800</v>
      </c>
      <c r="D11" s="19">
        <v>0</v>
      </c>
      <c r="E11" s="131" t="s">
        <v>33</v>
      </c>
      <c r="F11" s="132"/>
      <c r="G11" s="132"/>
      <c r="H11" s="132"/>
      <c r="I11" s="132"/>
      <c r="J11" s="133"/>
      <c r="K11" s="26"/>
    </row>
    <row r="12" spans="1:11" s="124" customFormat="1" ht="35.1" customHeight="1" thickBot="1" x14ac:dyDescent="0.3">
      <c r="A12" s="27"/>
      <c r="B12" s="148" t="s">
        <v>29</v>
      </c>
      <c r="C12" s="32">
        <v>3800</v>
      </c>
      <c r="D12" s="33">
        <v>9</v>
      </c>
      <c r="E12" s="34">
        <v>3750.6</v>
      </c>
      <c r="F12" s="35">
        <v>82</v>
      </c>
      <c r="G12" s="36">
        <v>91</v>
      </c>
      <c r="H12" s="134">
        <v>1</v>
      </c>
      <c r="I12" s="135">
        <f>+$C12/$C$17*H12</f>
        <v>0.35152636447733582</v>
      </c>
      <c r="J12" s="136">
        <f t="shared" ref="J12:J15" si="0">+G12*I12</f>
        <v>31.988899167437559</v>
      </c>
      <c r="K12" s="31">
        <f t="shared" ref="K12:K15" si="1">100-(E12*100/$C12)</f>
        <v>1.2999999999999972</v>
      </c>
    </row>
    <row r="13" spans="1:11" s="124" customFormat="1" ht="51" customHeight="1" x14ac:dyDescent="0.25">
      <c r="A13" s="16" t="s">
        <v>27</v>
      </c>
      <c r="B13" s="17" t="s">
        <v>28</v>
      </c>
      <c r="C13" s="18">
        <v>1760</v>
      </c>
      <c r="D13" s="19">
        <v>14</v>
      </c>
      <c r="E13" s="40">
        <v>1602</v>
      </c>
      <c r="F13" s="41">
        <v>64.794332084893881</v>
      </c>
      <c r="G13" s="42">
        <v>78.794332084893881</v>
      </c>
      <c r="H13" s="137"/>
      <c r="I13" s="126">
        <f>+$C13/$C$17*H13</f>
        <v>0</v>
      </c>
      <c r="J13" s="127"/>
      <c r="K13" s="26">
        <f t="shared" si="1"/>
        <v>8.9772727272727337</v>
      </c>
    </row>
    <row r="14" spans="1:11" s="124" customFormat="1" ht="31.5" x14ac:dyDescent="0.25">
      <c r="A14" s="44"/>
      <c r="B14" s="45" t="s">
        <v>29</v>
      </c>
      <c r="C14" s="46">
        <v>1760</v>
      </c>
      <c r="D14" s="47">
        <v>9</v>
      </c>
      <c r="E14" s="48">
        <v>1737.12</v>
      </c>
      <c r="F14" s="49">
        <v>59.754375057566541</v>
      </c>
      <c r="G14" s="50">
        <v>68.754375057566534</v>
      </c>
      <c r="H14" s="138"/>
      <c r="I14" s="139">
        <f>+$C14/$C$17*H14</f>
        <v>0</v>
      </c>
      <c r="J14" s="140"/>
      <c r="K14" s="64">
        <f t="shared" si="1"/>
        <v>1.2999999999999972</v>
      </c>
    </row>
    <row r="15" spans="1:11" s="124" customFormat="1" ht="15.75" x14ac:dyDescent="0.25">
      <c r="A15" s="44"/>
      <c r="B15" s="149" t="s">
        <v>30</v>
      </c>
      <c r="C15" s="46">
        <v>1760</v>
      </c>
      <c r="D15" s="47">
        <v>9</v>
      </c>
      <c r="E15" s="54">
        <v>1265.8599999999999</v>
      </c>
      <c r="F15" s="55">
        <v>82</v>
      </c>
      <c r="G15" s="56">
        <v>91</v>
      </c>
      <c r="H15" s="138">
        <v>1</v>
      </c>
      <c r="I15" s="139">
        <f>+$C15/$C$17*H15</f>
        <v>0.16281221091581868</v>
      </c>
      <c r="J15" s="140">
        <f t="shared" si="0"/>
        <v>14.815911193339501</v>
      </c>
      <c r="K15" s="64">
        <f t="shared" si="1"/>
        <v>28.076136363636365</v>
      </c>
    </row>
    <row r="16" spans="1:11" s="124" customFormat="1" ht="48" customHeight="1" thickBot="1" x14ac:dyDescent="0.3">
      <c r="A16" s="27"/>
      <c r="B16" s="57" t="s">
        <v>21</v>
      </c>
      <c r="C16" s="29">
        <v>1760</v>
      </c>
      <c r="D16" s="30">
        <v>4</v>
      </c>
      <c r="E16" s="128" t="s">
        <v>34</v>
      </c>
      <c r="F16" s="129"/>
      <c r="G16" s="129"/>
      <c r="H16" s="129"/>
      <c r="I16" s="129"/>
      <c r="J16" s="129"/>
      <c r="K16" s="31"/>
    </row>
    <row r="17" spans="1:11" s="124" customFormat="1" ht="48" thickBot="1" x14ac:dyDescent="0.3">
      <c r="A17" s="58"/>
      <c r="B17" s="59" t="s">
        <v>14</v>
      </c>
      <c r="C17" s="60">
        <f>SUM(C9,C11,C13)</f>
        <v>10810</v>
      </c>
      <c r="D17" s="78"/>
      <c r="E17" s="78"/>
      <c r="F17" s="78"/>
      <c r="G17" s="78"/>
      <c r="H17" s="78"/>
      <c r="I17" s="141" t="s">
        <v>15</v>
      </c>
      <c r="J17" s="142">
        <f>SUM(J9:J16)</f>
        <v>91</v>
      </c>
      <c r="K17" s="123"/>
    </row>
    <row r="18" spans="1:11" s="124" customFormat="1" ht="15.75" x14ac:dyDescent="0.25">
      <c r="A18" s="58"/>
      <c r="B18" s="121"/>
      <c r="C18" s="122"/>
      <c r="D18" s="78"/>
      <c r="E18" s="78"/>
      <c r="F18" s="78"/>
      <c r="G18" s="78"/>
      <c r="H18" s="78"/>
      <c r="I18" s="143"/>
      <c r="J18" s="144"/>
      <c r="K18" s="123"/>
    </row>
    <row r="19" spans="1:11" s="124" customFormat="1" ht="15.75" x14ac:dyDescent="0.25">
      <c r="A19" s="58"/>
      <c r="B19" s="121"/>
      <c r="C19" s="122"/>
      <c r="D19" s="78"/>
      <c r="E19" s="78"/>
      <c r="F19" s="78"/>
      <c r="G19" s="78"/>
      <c r="H19" s="78"/>
      <c r="I19" s="143"/>
      <c r="J19" s="144"/>
      <c r="K19" s="123"/>
    </row>
    <row r="20" spans="1:11" s="124" customFormat="1" ht="15.75" x14ac:dyDescent="0.25">
      <c r="A20" s="58"/>
      <c r="B20" s="121"/>
      <c r="C20" s="122"/>
      <c r="D20" s="78"/>
      <c r="E20" s="78"/>
      <c r="F20" s="78"/>
      <c r="G20" s="78"/>
      <c r="H20" s="78"/>
      <c r="I20" s="143"/>
      <c r="J20" s="144"/>
      <c r="K20" s="123"/>
    </row>
    <row r="21" spans="1:11" s="124" customFormat="1" ht="15.75" x14ac:dyDescent="0.25">
      <c r="A21" s="58"/>
      <c r="B21" s="121"/>
      <c r="C21" s="122"/>
      <c r="D21" s="78"/>
      <c r="E21" s="78"/>
      <c r="F21" s="78"/>
      <c r="G21" s="78"/>
      <c r="H21" s="78"/>
      <c r="I21" s="143"/>
      <c r="J21" s="144"/>
      <c r="K21" s="123"/>
    </row>
    <row r="22" spans="1:11" s="124" customFormat="1" ht="15.75" x14ac:dyDescent="0.25">
      <c r="A22" s="145" t="s">
        <v>36</v>
      </c>
      <c r="B22" s="123"/>
      <c r="C22" s="123"/>
      <c r="D22" s="123"/>
      <c r="E22" s="78"/>
      <c r="F22" s="78"/>
      <c r="G22" s="78"/>
      <c r="H22" s="78"/>
      <c r="I22" s="78"/>
      <c r="J22" s="78"/>
      <c r="K22" s="123"/>
    </row>
    <row r="23" spans="1:11" x14ac:dyDescent="0.2">
      <c r="A23" s="1"/>
      <c r="B23" s="1"/>
      <c r="C23" s="1"/>
      <c r="D23" s="1"/>
      <c r="K23" s="1"/>
    </row>
    <row r="24" spans="1:11" ht="12.75" customHeight="1" x14ac:dyDescent="0.2">
      <c r="A24" s="63" t="s">
        <v>22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</row>
    <row r="25" spans="1:11" x14ac:dyDescent="0.2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</row>
    <row r="26" spans="1:11" x14ac:dyDescent="0.2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</row>
    <row r="27" spans="1:11" x14ac:dyDescent="0.2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</row>
    <row r="28" spans="1:11" x14ac:dyDescent="0.2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</row>
    <row r="29" spans="1:11" x14ac:dyDescent="0.2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</row>
  </sheetData>
  <mergeCells count="11">
    <mergeCell ref="A2:J2"/>
    <mergeCell ref="A3:J3"/>
    <mergeCell ref="A4:J4"/>
    <mergeCell ref="A24:K29"/>
    <mergeCell ref="A9:A10"/>
    <mergeCell ref="A11:A12"/>
    <mergeCell ref="A13:A16"/>
    <mergeCell ref="E7:J7"/>
    <mergeCell ref="E10:J10"/>
    <mergeCell ref="E16:J16"/>
    <mergeCell ref="E11:J11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3"/>
  <sheetViews>
    <sheetView showGridLines="0" showZeros="0" zoomScaleNormal="100" workbookViewId="0">
      <selection activeCell="L13" sqref="L13:L15"/>
    </sheetView>
  </sheetViews>
  <sheetFormatPr baseColWidth="10" defaultRowHeight="15.75" x14ac:dyDescent="0.2"/>
  <cols>
    <col min="1" max="1" width="35.28515625" style="58" customWidth="1"/>
    <col min="2" max="2" width="30.28515625" style="2" customWidth="1"/>
    <col min="3" max="3" width="25.140625" style="2" customWidth="1"/>
    <col min="4" max="4" width="17" style="2" customWidth="1"/>
    <col min="5" max="17" width="16.7109375" style="2" customWidth="1"/>
    <col min="18" max="16384" width="11.42578125" style="2"/>
  </cols>
  <sheetData>
    <row r="1" spans="1:22" x14ac:dyDescent="0.2">
      <c r="T1" s="65" t="s">
        <v>8</v>
      </c>
    </row>
    <row r="2" spans="1:22" s="7" customFormat="1" ht="48" customHeight="1" x14ac:dyDescent="0.2">
      <c r="A2" s="58"/>
      <c r="D2" s="6"/>
      <c r="E2" s="6"/>
      <c r="F2" s="6"/>
      <c r="G2" s="6"/>
      <c r="H2" s="66"/>
      <c r="M2" s="67"/>
      <c r="T2" s="68" t="s">
        <v>19</v>
      </c>
      <c r="U2" s="69">
        <v>82</v>
      </c>
      <c r="V2" s="69">
        <v>79</v>
      </c>
    </row>
    <row r="3" spans="1:22" s="7" customFormat="1" ht="22.5" customHeight="1" x14ac:dyDescent="0.2">
      <c r="A3" s="70" t="s">
        <v>23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T3" s="71" t="s">
        <v>10</v>
      </c>
    </row>
    <row r="4" spans="1:22" s="7" customFormat="1" ht="22.5" customHeight="1" x14ac:dyDescent="0.2">
      <c r="A4" s="70" t="s">
        <v>24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spans="1:22" s="7" customFormat="1" ht="24.6" customHeight="1" x14ac:dyDescent="0.2">
      <c r="A5" s="70" t="s">
        <v>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spans="1:22" s="7" customFormat="1" ht="24.6" customHeight="1" thickBot="1" x14ac:dyDescent="0.25">
      <c r="A6" s="5"/>
      <c r="B6" s="5"/>
      <c r="C6" s="5"/>
      <c r="D6" s="5"/>
      <c r="E6" s="5"/>
      <c r="F6" s="5"/>
      <c r="G6" s="5"/>
      <c r="H6" s="6"/>
    </row>
    <row r="7" spans="1:22" s="7" customFormat="1" ht="24.75" customHeight="1" thickBot="1" x14ac:dyDescent="0.3">
      <c r="A7" s="58"/>
      <c r="B7" s="72"/>
      <c r="C7" s="73"/>
      <c r="D7" s="73"/>
      <c r="E7" s="8" t="s">
        <v>16</v>
      </c>
      <c r="F7" s="9"/>
      <c r="G7" s="9"/>
      <c r="H7" s="9"/>
      <c r="I7" s="9"/>
      <c r="J7" s="10"/>
      <c r="K7" s="74" t="s">
        <v>31</v>
      </c>
      <c r="L7" s="75"/>
      <c r="M7" s="75"/>
      <c r="N7" s="75"/>
      <c r="O7" s="75"/>
      <c r="P7" s="75"/>
      <c r="Q7" s="76"/>
    </row>
    <row r="8" spans="1:22" s="78" customFormat="1" ht="32.25" thickBot="1" x14ac:dyDescent="0.3">
      <c r="A8" s="11" t="s">
        <v>4</v>
      </c>
      <c r="B8" s="12" t="s">
        <v>5</v>
      </c>
      <c r="C8" s="13" t="s">
        <v>6</v>
      </c>
      <c r="D8" s="14" t="s">
        <v>0</v>
      </c>
      <c r="E8" s="12" t="s">
        <v>35</v>
      </c>
      <c r="F8" s="15" t="s">
        <v>1</v>
      </c>
      <c r="G8" s="15" t="s">
        <v>9</v>
      </c>
      <c r="H8" s="13" t="s">
        <v>11</v>
      </c>
      <c r="I8" s="13" t="s">
        <v>12</v>
      </c>
      <c r="J8" s="14" t="s">
        <v>13</v>
      </c>
      <c r="K8" s="12" t="s">
        <v>17</v>
      </c>
      <c r="L8" s="12" t="s">
        <v>35</v>
      </c>
      <c r="M8" s="15" t="s">
        <v>1</v>
      </c>
      <c r="N8" s="15" t="s">
        <v>18</v>
      </c>
      <c r="O8" s="15" t="s">
        <v>11</v>
      </c>
      <c r="P8" s="15" t="s">
        <v>12</v>
      </c>
      <c r="Q8" s="77" t="s">
        <v>13</v>
      </c>
    </row>
    <row r="9" spans="1:22" s="7" customFormat="1" ht="35.1" customHeight="1" x14ac:dyDescent="0.2">
      <c r="A9" s="16" t="s">
        <v>25</v>
      </c>
      <c r="B9" s="17" t="s">
        <v>30</v>
      </c>
      <c r="C9" s="18">
        <v>5250</v>
      </c>
      <c r="D9" s="19">
        <v>9</v>
      </c>
      <c r="E9" s="20">
        <v>4264.91</v>
      </c>
      <c r="F9" s="21">
        <f>$U$2*(MIN(E$9:E$10)/E9)</f>
        <v>82</v>
      </c>
      <c r="G9" s="22">
        <f>D9+F9</f>
        <v>91</v>
      </c>
      <c r="H9" s="23">
        <v>1</v>
      </c>
      <c r="I9" s="24">
        <f>+$C9/$C$17*H9</f>
        <v>0.48566142460684553</v>
      </c>
      <c r="J9" s="25">
        <f>+G9*I9</f>
        <v>44.195189639222946</v>
      </c>
      <c r="K9" s="79">
        <v>0</v>
      </c>
      <c r="L9" s="80">
        <f>$E9*(1-K9)</f>
        <v>4264.91</v>
      </c>
      <c r="M9" s="21">
        <v>82</v>
      </c>
      <c r="N9" s="21">
        <f>$D9+M9</f>
        <v>91</v>
      </c>
      <c r="O9" s="81">
        <v>1</v>
      </c>
      <c r="P9" s="24">
        <f>+$C9/$C$17*O9</f>
        <v>0.48566142460684553</v>
      </c>
      <c r="Q9" s="82">
        <f>+N9*P9</f>
        <v>44.195189639222946</v>
      </c>
    </row>
    <row r="10" spans="1:22" s="7" customFormat="1" ht="35.1" customHeight="1" thickBot="1" x14ac:dyDescent="0.25">
      <c r="A10" s="27"/>
      <c r="B10" s="28" t="s">
        <v>21</v>
      </c>
      <c r="C10" s="29">
        <v>5250</v>
      </c>
      <c r="D10" s="30">
        <v>8</v>
      </c>
      <c r="E10" s="83"/>
      <c r="F10" s="84"/>
      <c r="G10" s="85"/>
      <c r="H10" s="86"/>
      <c r="I10" s="52">
        <f>+$C10/$C$17*H10</f>
        <v>0</v>
      </c>
      <c r="J10" s="53">
        <f t="shared" ref="J9:J16" si="0">+G10*I10</f>
        <v>0</v>
      </c>
      <c r="K10" s="87"/>
      <c r="L10" s="88">
        <f>+$E10*(1-K10)</f>
        <v>0</v>
      </c>
      <c r="M10" s="89"/>
      <c r="N10" s="89"/>
      <c r="O10" s="90"/>
      <c r="P10" s="38">
        <f>+$C10/$C$17*O10</f>
        <v>0</v>
      </c>
      <c r="Q10" s="91">
        <f t="shared" ref="Q10:Q16" si="1">+N10*P10</f>
        <v>0</v>
      </c>
    </row>
    <row r="11" spans="1:22" s="7" customFormat="1" ht="35.1" customHeight="1" x14ac:dyDescent="0.2">
      <c r="A11" s="16" t="s">
        <v>26</v>
      </c>
      <c r="B11" s="17" t="s">
        <v>30</v>
      </c>
      <c r="C11" s="18">
        <v>3800</v>
      </c>
      <c r="D11" s="19">
        <v>0</v>
      </c>
      <c r="E11" s="92"/>
      <c r="F11" s="93"/>
      <c r="G11" s="94">
        <f t="shared" ref="G11:G16" si="2">D11+F11</f>
        <v>0</v>
      </c>
      <c r="H11" s="43"/>
      <c r="I11" s="24">
        <f>+$C11/$C$17*H11</f>
        <v>0</v>
      </c>
      <c r="J11" s="25">
        <f t="shared" si="0"/>
        <v>0</v>
      </c>
      <c r="K11" s="95"/>
      <c r="L11" s="96"/>
      <c r="M11" s="41"/>
      <c r="N11" s="41"/>
      <c r="O11" s="81"/>
      <c r="P11" s="24">
        <f>+$C11/$C$17*O11</f>
        <v>0</v>
      </c>
      <c r="Q11" s="82">
        <f t="shared" si="1"/>
        <v>0</v>
      </c>
    </row>
    <row r="12" spans="1:22" s="7" customFormat="1" ht="35.1" customHeight="1" thickBot="1" x14ac:dyDescent="0.25">
      <c r="A12" s="27"/>
      <c r="B12" s="28" t="s">
        <v>29</v>
      </c>
      <c r="C12" s="32">
        <v>3800</v>
      </c>
      <c r="D12" s="33">
        <v>9</v>
      </c>
      <c r="E12" s="34">
        <v>3750.6</v>
      </c>
      <c r="F12" s="35">
        <f>$U$2*(MIN(E$11:E$12)/E12)</f>
        <v>82</v>
      </c>
      <c r="G12" s="36">
        <f t="shared" si="2"/>
        <v>91</v>
      </c>
      <c r="H12" s="37">
        <v>1</v>
      </c>
      <c r="I12" s="38">
        <f>+$C12/$C$17*H12</f>
        <v>0.35152636447733582</v>
      </c>
      <c r="J12" s="39">
        <f t="shared" si="0"/>
        <v>31.988899167437559</v>
      </c>
      <c r="K12" s="97">
        <v>1.8700000000000001E-2</v>
      </c>
      <c r="L12" s="98">
        <f t="shared" ref="L11:L16" si="3">+$E12*(1-K12)</f>
        <v>3680.4637799999996</v>
      </c>
      <c r="M12" s="99">
        <f>$U$2*(MIN(L$11:L$12)/L12)</f>
        <v>82</v>
      </c>
      <c r="N12" s="99">
        <f t="shared" ref="N11:N16" si="4">$D12+M12</f>
        <v>91</v>
      </c>
      <c r="O12" s="100">
        <v>1</v>
      </c>
      <c r="P12" s="38">
        <f>+$C12/$C$17*O12</f>
        <v>0.35152636447733582</v>
      </c>
      <c r="Q12" s="91">
        <f>+N12*P12</f>
        <v>31.988899167437559</v>
      </c>
    </row>
    <row r="13" spans="1:22" s="7" customFormat="1" ht="35.1" customHeight="1" x14ac:dyDescent="0.2">
      <c r="A13" s="16" t="s">
        <v>27</v>
      </c>
      <c r="B13" s="17" t="s">
        <v>28</v>
      </c>
      <c r="C13" s="18">
        <v>1760</v>
      </c>
      <c r="D13" s="19">
        <v>14</v>
      </c>
      <c r="E13" s="40">
        <v>1602</v>
      </c>
      <c r="F13" s="41">
        <f>$U$2*(MIN(E$13:E$15)/E13)</f>
        <v>64.794332084893881</v>
      </c>
      <c r="G13" s="42">
        <f>D13+F13</f>
        <v>78.794332084893881</v>
      </c>
      <c r="H13" s="43"/>
      <c r="I13" s="24">
        <f>+$C13/$C$17*H13</f>
        <v>0</v>
      </c>
      <c r="J13" s="25"/>
      <c r="K13" s="79"/>
      <c r="L13" s="96">
        <f t="shared" si="3"/>
        <v>1602</v>
      </c>
      <c r="M13" s="41">
        <f>$U$2*(MIN(L$13:L$16)/L13)</f>
        <v>64.794332084893881</v>
      </c>
      <c r="N13" s="41">
        <f t="shared" ref="N13:N15" si="5">$D13+M13</f>
        <v>78.794332084893881</v>
      </c>
      <c r="O13" s="101"/>
      <c r="P13" s="24">
        <f>+$C13/$C$17*O13</f>
        <v>0</v>
      </c>
      <c r="Q13" s="82"/>
    </row>
    <row r="14" spans="1:22" s="7" customFormat="1" ht="35.1" customHeight="1" x14ac:dyDescent="0.2">
      <c r="A14" s="44"/>
      <c r="B14" s="45" t="s">
        <v>29</v>
      </c>
      <c r="C14" s="46">
        <v>1760</v>
      </c>
      <c r="D14" s="47">
        <v>9</v>
      </c>
      <c r="E14" s="48">
        <v>1737.12</v>
      </c>
      <c r="F14" s="49">
        <f>$U$2*(MIN(E$13:E$15)/E14)</f>
        <v>59.754375057566541</v>
      </c>
      <c r="G14" s="50">
        <f t="shared" ref="G14:G15" si="6">D14+F14</f>
        <v>68.754375057566534</v>
      </c>
      <c r="H14" s="51"/>
      <c r="I14" s="52">
        <f>+$C14/$C$17*H14</f>
        <v>0</v>
      </c>
      <c r="J14" s="53"/>
      <c r="K14" s="102">
        <v>1.8700000000000001E-2</v>
      </c>
      <c r="L14" s="103">
        <f t="shared" si="3"/>
        <v>1704.6358559999999</v>
      </c>
      <c r="M14" s="55">
        <f>$U$2*(MIN(L$13:L$16)/L14)</f>
        <v>60.893075570739377</v>
      </c>
      <c r="N14" s="55">
        <f t="shared" si="5"/>
        <v>69.89307557073937</v>
      </c>
      <c r="O14" s="104">
        <v>1</v>
      </c>
      <c r="P14" s="52">
        <f>+$C14/$C$17*O14</f>
        <v>0.16281221091581868</v>
      </c>
      <c r="Q14" s="105">
        <f>+P14*N14</f>
        <v>11.379446161378473</v>
      </c>
    </row>
    <row r="15" spans="1:22" s="7" customFormat="1" ht="35.1" customHeight="1" x14ac:dyDescent="0.2">
      <c r="A15" s="44"/>
      <c r="B15" s="45" t="s">
        <v>30</v>
      </c>
      <c r="C15" s="46">
        <v>1760</v>
      </c>
      <c r="D15" s="47">
        <v>9</v>
      </c>
      <c r="E15" s="54">
        <v>1265.8599999999999</v>
      </c>
      <c r="F15" s="55">
        <f>$U$2*(MIN(E$13:E$15)/E15)</f>
        <v>82</v>
      </c>
      <c r="G15" s="56">
        <f t="shared" si="6"/>
        <v>91</v>
      </c>
      <c r="H15" s="51">
        <v>1</v>
      </c>
      <c r="I15" s="52">
        <f>+$C15/$C$17*H15</f>
        <v>0.16281221091581868</v>
      </c>
      <c r="J15" s="53">
        <f t="shared" si="0"/>
        <v>14.815911193339501</v>
      </c>
      <c r="K15" s="106"/>
      <c r="L15" s="107">
        <f t="shared" si="3"/>
        <v>1265.8599999999999</v>
      </c>
      <c r="M15" s="49">
        <f>$U$2*(MIN(L$13:L$16)/L15)</f>
        <v>82</v>
      </c>
      <c r="N15" s="49">
        <f t="shared" si="5"/>
        <v>91</v>
      </c>
      <c r="O15" s="108"/>
      <c r="P15" s="52">
        <f>+$C15/$C$17*O15</f>
        <v>0</v>
      </c>
      <c r="Q15" s="105">
        <f t="shared" si="1"/>
        <v>0</v>
      </c>
    </row>
    <row r="16" spans="1:22" s="7" customFormat="1" ht="35.1" customHeight="1" thickBot="1" x14ac:dyDescent="0.25">
      <c r="A16" s="27"/>
      <c r="B16" s="57" t="s">
        <v>21</v>
      </c>
      <c r="C16" s="29">
        <v>1760</v>
      </c>
      <c r="D16" s="30">
        <v>4</v>
      </c>
      <c r="E16" s="109" t="s">
        <v>32</v>
      </c>
      <c r="F16" s="110"/>
      <c r="G16" s="111"/>
      <c r="H16" s="112"/>
      <c r="I16" s="113">
        <f>+$C16/$C$17*H16</f>
        <v>0</v>
      </c>
      <c r="J16" s="114">
        <f t="shared" si="0"/>
        <v>0</v>
      </c>
      <c r="K16" s="115"/>
      <c r="L16" s="116"/>
      <c r="M16" s="110"/>
      <c r="N16" s="110"/>
      <c r="O16" s="117"/>
      <c r="P16" s="113">
        <f>+$C16/$C$17*O16</f>
        <v>0</v>
      </c>
      <c r="Q16" s="118"/>
    </row>
    <row r="17" spans="1:17" ht="42.75" customHeight="1" thickBot="1" x14ac:dyDescent="0.25">
      <c r="B17" s="59" t="s">
        <v>14</v>
      </c>
      <c r="C17" s="60">
        <f>SUM(C9,C11,C13)</f>
        <v>10810</v>
      </c>
      <c r="I17" s="61" t="s">
        <v>15</v>
      </c>
      <c r="J17" s="62">
        <f>SUM(J9:J16)</f>
        <v>91</v>
      </c>
      <c r="P17" s="61" t="s">
        <v>15</v>
      </c>
      <c r="Q17" s="62">
        <f>SUM(Q9:Q16)</f>
        <v>87.563534968038965</v>
      </c>
    </row>
    <row r="20" spans="1:17" ht="15" x14ac:dyDescent="0.25">
      <c r="A20" s="119" t="s">
        <v>2</v>
      </c>
    </row>
    <row r="21" spans="1:17" ht="15" x14ac:dyDescent="0.25">
      <c r="A21" s="119" t="s">
        <v>7</v>
      </c>
    </row>
    <row r="23" spans="1:17" ht="56.25" customHeight="1" x14ac:dyDescent="0.2">
      <c r="A23" s="120"/>
      <c r="B23" s="120"/>
      <c r="C23" s="120"/>
      <c r="D23" s="120"/>
      <c r="E23" s="120"/>
      <c r="F23" s="120"/>
      <c r="G23" s="120"/>
    </row>
  </sheetData>
  <mergeCells count="9">
    <mergeCell ref="A23:G23"/>
    <mergeCell ref="E7:J7"/>
    <mergeCell ref="K7:Q7"/>
    <mergeCell ref="A3:Q3"/>
    <mergeCell ref="A4:Q4"/>
    <mergeCell ref="A5:Q5"/>
    <mergeCell ref="A9:A10"/>
    <mergeCell ref="A11:A12"/>
    <mergeCell ref="A13:A16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SILVIA BENEGAS MAESTRO</cp:lastModifiedBy>
  <cp:lastPrinted>2025-02-20T11:45:17Z</cp:lastPrinted>
  <dcterms:created xsi:type="dcterms:W3CDTF">2007-03-30T09:59:06Z</dcterms:created>
  <dcterms:modified xsi:type="dcterms:W3CDTF">2025-02-20T11:46:57Z</dcterms:modified>
</cp:coreProperties>
</file>