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4454\Documents\MIS EXPTES\COMITÉ\S-00232-2025 (S) Renovación Cabeceras RF e IPTV\INFORMES\"/>
    </mc:Choice>
  </mc:AlternateContent>
  <xr:revisionPtr revIDLastSave="0" documentId="8_{51FA3388-9C5C-4AA9-B289-68C7DB66045C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ADJUDICADA'!$A$1:$K$22</definedName>
    <definedName name="_xlnm.Print_Area" localSheetId="1">valoración!$A$2:$Q$21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6" l="1"/>
  <c r="K11" i="6"/>
  <c r="K9" i="6"/>
  <c r="C18" i="6"/>
  <c r="I15" i="6" s="1"/>
  <c r="J19" i="5"/>
  <c r="F16" i="5"/>
  <c r="G16" i="5" s="1"/>
  <c r="F12" i="5"/>
  <c r="G12" i="5" s="1"/>
  <c r="F11" i="5"/>
  <c r="I11" i="6" l="1"/>
  <c r="I9" i="6"/>
  <c r="C18" i="5" l="1"/>
  <c r="F9" i="5" l="1"/>
  <c r="F15" i="5" l="1"/>
  <c r="G15" i="5" s="1"/>
  <c r="G11" i="5"/>
  <c r="L11" i="5"/>
  <c r="M12" i="5" s="1"/>
  <c r="N12" i="5" s="1"/>
  <c r="L15" i="5"/>
  <c r="N18" i="5"/>
  <c r="L9" i="5"/>
  <c r="Q19" i="5" l="1"/>
  <c r="M16" i="5"/>
  <c r="N16" i="5" s="1"/>
  <c r="M11" i="5"/>
  <c r="N11" i="5" s="1"/>
  <c r="M9" i="5"/>
  <c r="M15" i="5"/>
  <c r="N15" i="5" s="1"/>
  <c r="P11" i="5"/>
  <c r="I15" i="5"/>
  <c r="J15" i="5" s="1"/>
  <c r="P15" i="5"/>
  <c r="I11" i="5"/>
  <c r="J11" i="5" s="1"/>
  <c r="Q11" i="5" l="1"/>
  <c r="Q15" i="5"/>
  <c r="P9" i="5" l="1"/>
  <c r="A2" i="6" l="1"/>
  <c r="N9" i="5" l="1"/>
  <c r="Q9" i="5" s="1"/>
  <c r="Q18" i="5" s="1"/>
  <c r="G9" i="5"/>
  <c r="A4" i="6" l="1"/>
  <c r="A3" i="6"/>
  <c r="I9" i="5" l="1"/>
  <c r="J9" i="5" s="1"/>
  <c r="J18" i="5" s="1"/>
  <c r="J9" i="6" l="1"/>
  <c r="J11" i="6"/>
  <c r="J15" i="6"/>
</calcChain>
</file>

<file path=xl/sharedStrings.xml><?xml version="1.0" encoding="utf-8"?>
<sst xmlns="http://schemas.openxmlformats.org/spreadsheetml/2006/main" count="81" uniqueCount="35">
  <si>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</si>
  <si>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</si>
  <si>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</si>
  <si>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</si>
  <si>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</si>
  <si>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</si>
  <si>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</si>
  <si>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</si>
  <si>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</si>
  <si>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</si>
  <si>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</si>
  <si>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</si>
  <si>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</si>
  <si>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</si>
  <si>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</si>
  <si>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</si>
  <si>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</si>
  <si>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</si>
  <si>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</si>
  <si>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Valor estimado   </t>
  </si>
  <si>
    <t xml:space="preserve">Importe Oferta </t>
  </si>
  <si>
    <t>Madrid, a 6 de marzo de 2025</t>
  </si>
  <si>
    <t>Lote1:Cabecera de RF e IPTV de San Cugat</t>
  </si>
  <si>
    <t>Lote 2: Cabecera de RF e IPTV de Prado del Rey</t>
  </si>
  <si>
    <t>Lote 3: Distribución de RF de Roc Boronat</t>
  </si>
  <si>
    <t>SIET PROYECTOS</t>
  </si>
  <si>
    <t xml:space="preserve">	PAPYRO SERVICIOS Y PROYECTOS SL</t>
  </si>
  <si>
    <t>PAPYRO SERVICIOS Y PROYECTOS SL</t>
  </si>
  <si>
    <t>TEDITRONIC, SL</t>
  </si>
  <si>
    <t>PORTILLO TELECOMUNICACIONES, SL</t>
  </si>
  <si>
    <t>Se DESESTIMA por no cumplir lo solicitado en el Pliego de cláusulas administrativas particulares - PCAP Pliego del Condiciones Generales en el punto 9º al no superar el umbral mínimo para los criterios sujetos a juicio de valor del 50%. Aquellas propuestas que no superen el umbral indicado serán excluidas.</t>
  </si>
  <si>
    <t>PROPUESTA DE ADJUDICACIÓN DEL EXPEDIENTE S-00232-2025</t>
  </si>
  <si>
    <t>"Renovación Cabeceras RF e IPTV"</t>
  </si>
  <si>
    <t>Alternativa 2: oferta conjunta "SIET PROYECTOS"  (5% de dtº en lotes 1 a 3)</t>
  </si>
  <si>
    <r>
      <t>Importe Oferta</t>
    </r>
    <r>
      <rPr>
        <b/>
        <i/>
        <sz val="12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</si>
</sst>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5" x14ac:knownFonts="1">
    <font>
      <sz val="10"/>
      <name val="Arial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sz val="12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4"/>
      <color theme="9"/>
      <name val="Tahoma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0.5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71">
    <xf numFmtId="0" fontId="0" fillId="0" borderId="0" xfId="0"/>
    <xf numFmtId="0" fontId="0" fillId="5" borderId="0" xfId="0" applyFill="1"/>
    <xf numFmtId="0" fontId="1" fillId="5" borderId="0" xfId="0" applyFont="1" applyFill="1" applyBorder="1" applyAlignment="1">
      <alignment vertical="center" wrapText="1"/>
    </xf>
    <xf numFmtId="0" fontId="2" fillId="5" borderId="4" xfId="0" applyFont="1" applyFill="1" applyBorder="1"/>
    <xf numFmtId="4" fontId="0" fillId="0" borderId="0" xfId="0" applyNumberFormat="1"/>
    <xf numFmtId="0" fontId="0" fillId="5" borderId="0" xfId="0" applyFill="1" applyAlignment="1">
      <alignment horizontal="right"/>
    </xf>
    <xf numFmtId="0" fontId="5" fillId="2" borderId="16" xfId="0" applyFont="1" applyFill="1" applyBorder="1" applyAlignment="1">
      <alignment horizontal="center" vertical="center" wrapText="1"/>
    </xf>
    <xf numFmtId="4" fontId="3" fillId="5" borderId="44" xfId="0" applyNumberFormat="1" applyFont="1" applyFill="1" applyBorder="1" applyAlignment="1">
      <alignment horizontal="center" vertical="center"/>
    </xf>
    <xf numFmtId="4" fontId="3" fillId="5" borderId="32" xfId="0" applyNumberFormat="1" applyFont="1" applyFill="1" applyBorder="1" applyAlignment="1">
      <alignment horizontal="center" vertical="center"/>
    </xf>
    <xf numFmtId="4" fontId="3" fillId="5" borderId="22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vertical="center" wrapText="1"/>
    </xf>
    <xf numFmtId="166" fontId="9" fillId="0" borderId="13" xfId="0" applyNumberFormat="1" applyFont="1" applyFill="1" applyBorder="1" applyAlignment="1">
      <alignment horizontal="center" vertical="center" wrapText="1"/>
    </xf>
    <xf numFmtId="4" fontId="9" fillId="5" borderId="45" xfId="0" applyNumberFormat="1" applyFont="1" applyFill="1" applyBorder="1" applyAlignment="1">
      <alignment horizontal="center" vertical="center"/>
    </xf>
    <xf numFmtId="165" fontId="20" fillId="0" borderId="23" xfId="2" applyNumberFormat="1" applyFont="1" applyFill="1" applyBorder="1" applyAlignment="1">
      <alignment horizontal="center" vertical="center"/>
    </xf>
    <xf numFmtId="10" fontId="20" fillId="0" borderId="16" xfId="0" applyNumberFormat="1" applyFont="1" applyFill="1" applyBorder="1" applyAlignment="1">
      <alignment horizontal="center" vertical="center"/>
    </xf>
    <xf numFmtId="43" fontId="20" fillId="0" borderId="17" xfId="2" applyNumberFormat="1" applyFont="1" applyFill="1" applyBorder="1" applyAlignment="1">
      <alignment horizontal="center" vertical="center"/>
    </xf>
    <xf numFmtId="10" fontId="20" fillId="0" borderId="24" xfId="3" applyNumberFormat="1" applyFont="1" applyFill="1" applyBorder="1" applyAlignment="1">
      <alignment horizontal="center" vertical="center"/>
    </xf>
    <xf numFmtId="165" fontId="20" fillId="0" borderId="5" xfId="2" applyNumberFormat="1" applyFont="1" applyFill="1" applyBorder="1" applyAlignment="1">
      <alignment horizontal="center" vertical="center"/>
    </xf>
    <xf numFmtId="10" fontId="20" fillId="0" borderId="19" xfId="0" applyNumberFormat="1" applyFont="1" applyFill="1" applyBorder="1" applyAlignment="1">
      <alignment horizontal="center" vertical="center"/>
    </xf>
    <xf numFmtId="43" fontId="20" fillId="0" borderId="18" xfId="2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vertical="center" wrapText="1"/>
    </xf>
    <xf numFmtId="166" fontId="9" fillId="0" borderId="31" xfId="0" applyNumberFormat="1" applyFont="1" applyFill="1" applyBorder="1" applyAlignment="1">
      <alignment horizontal="center" vertical="center" wrapText="1"/>
    </xf>
    <xf numFmtId="4" fontId="9" fillId="5" borderId="49" xfId="0" applyNumberFormat="1" applyFont="1" applyFill="1" applyBorder="1" applyAlignment="1">
      <alignment horizontal="center" vertical="center"/>
    </xf>
    <xf numFmtId="10" fontId="20" fillId="0" borderId="28" xfId="3" applyNumberFormat="1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vertical="center" wrapText="1"/>
    </xf>
    <xf numFmtId="166" fontId="9" fillId="0" borderId="35" xfId="0" applyNumberFormat="1" applyFont="1" applyFill="1" applyBorder="1" applyAlignment="1">
      <alignment horizontal="center" vertical="center" wrapText="1"/>
    </xf>
    <xf numFmtId="4" fontId="9" fillId="5" borderId="13" xfId="0" applyNumberFormat="1" applyFont="1" applyFill="1" applyBorder="1" applyAlignment="1">
      <alignment horizontal="center" vertical="center"/>
    </xf>
    <xf numFmtId="165" fontId="20" fillId="0" borderId="7" xfId="2" applyNumberFormat="1" applyFont="1" applyFill="1" applyBorder="1" applyAlignment="1">
      <alignment horizontal="center" vertical="center"/>
    </xf>
    <xf numFmtId="10" fontId="20" fillId="0" borderId="8" xfId="0" applyNumberFormat="1" applyFont="1" applyFill="1" applyBorder="1" applyAlignment="1">
      <alignment horizontal="center" vertical="center"/>
    </xf>
    <xf numFmtId="43" fontId="20" fillId="0" borderId="9" xfId="2" applyNumberFormat="1" applyFont="1" applyFill="1" applyBorder="1" applyAlignment="1">
      <alignment horizontal="center" vertical="center"/>
    </xf>
    <xf numFmtId="10" fontId="20" fillId="0" borderId="30" xfId="3" applyNumberFormat="1" applyFont="1" applyFill="1" applyBorder="1" applyAlignment="1">
      <alignment horizontal="center" vertical="center"/>
    </xf>
    <xf numFmtId="165" fontId="20" fillId="5" borderId="7" xfId="2" applyNumberFormat="1" applyFont="1" applyFill="1" applyBorder="1" applyAlignment="1">
      <alignment horizontal="center" vertical="center"/>
    </xf>
    <xf numFmtId="43" fontId="20" fillId="0" borderId="9" xfId="2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vertical="center" wrapText="1"/>
    </xf>
    <xf numFmtId="166" fontId="9" fillId="0" borderId="33" xfId="0" applyNumberFormat="1" applyFont="1" applyFill="1" applyBorder="1" applyAlignment="1">
      <alignment horizontal="center" vertical="center" wrapText="1"/>
    </xf>
    <xf numFmtId="4" fontId="9" fillId="5" borderId="32" xfId="0" applyNumberFormat="1" applyFont="1" applyFill="1" applyBorder="1" applyAlignment="1">
      <alignment horizontal="center" vertical="center"/>
    </xf>
    <xf numFmtId="165" fontId="20" fillId="0" borderId="40" xfId="2" applyNumberFormat="1" applyFont="1" applyFill="1" applyBorder="1" applyAlignment="1">
      <alignment horizontal="center" vertical="center"/>
    </xf>
    <xf numFmtId="10" fontId="20" fillId="0" borderId="1" xfId="0" applyNumberFormat="1" applyFont="1" applyFill="1" applyBorder="1" applyAlignment="1">
      <alignment horizontal="center" vertical="center"/>
    </xf>
    <xf numFmtId="43" fontId="20" fillId="0" borderId="41" xfId="2" applyNumberFormat="1" applyFont="1" applyFill="1" applyBorder="1" applyAlignment="1">
      <alignment horizontal="center" vertical="center"/>
    </xf>
    <xf numFmtId="10" fontId="20" fillId="0" borderId="38" xfId="3" applyNumberFormat="1" applyFont="1" applyFill="1" applyBorder="1" applyAlignment="1">
      <alignment horizontal="center" vertical="center"/>
    </xf>
    <xf numFmtId="165" fontId="20" fillId="5" borderId="40" xfId="2" applyNumberFormat="1" applyFont="1" applyFill="1" applyBorder="1" applyAlignment="1">
      <alignment horizontal="center" vertical="center"/>
    </xf>
    <xf numFmtId="43" fontId="20" fillId="0" borderId="41" xfId="2" applyFont="1" applyFill="1" applyBorder="1" applyAlignment="1">
      <alignment horizontal="center" vertical="center"/>
    </xf>
    <xf numFmtId="166" fontId="9" fillId="0" borderId="36" xfId="0" applyNumberFormat="1" applyFont="1" applyFill="1" applyBorder="1" applyAlignment="1">
      <alignment horizontal="left" vertical="center" wrapText="1"/>
    </xf>
    <xf numFmtId="166" fontId="9" fillId="0" borderId="48" xfId="0" applyNumberFormat="1" applyFont="1" applyFill="1" applyBorder="1" applyAlignment="1">
      <alignment horizontal="center" vertical="center" wrapText="1"/>
    </xf>
    <xf numFmtId="4" fontId="9" fillId="5" borderId="31" xfId="0" applyNumberFormat="1" applyFont="1" applyFill="1" applyBorder="1" applyAlignment="1">
      <alignment horizontal="center" vertical="center"/>
    </xf>
    <xf numFmtId="10" fontId="20" fillId="0" borderId="51" xfId="3" applyNumberFormat="1" applyFont="1" applyFill="1" applyBorder="1" applyAlignment="1">
      <alignment horizontal="center" vertical="center"/>
    </xf>
    <xf numFmtId="0" fontId="9" fillId="5" borderId="47" xfId="0" applyFont="1" applyFill="1" applyBorder="1" applyAlignment="1">
      <alignment vertical="center" wrapText="1"/>
    </xf>
    <xf numFmtId="4" fontId="9" fillId="5" borderId="35" xfId="0" applyNumberFormat="1" applyFont="1" applyFill="1" applyBorder="1" applyAlignment="1">
      <alignment horizontal="center" vertical="center"/>
    </xf>
    <xf numFmtId="165" fontId="20" fillId="0" borderId="30" xfId="2" applyNumberFormat="1" applyFont="1" applyFill="1" applyBorder="1" applyAlignment="1">
      <alignment horizontal="center" vertical="center"/>
    </xf>
    <xf numFmtId="10" fontId="20" fillId="0" borderId="45" xfId="3" applyNumberFormat="1" applyFont="1" applyFill="1" applyBorder="1" applyAlignment="1">
      <alignment horizontal="center" vertical="center"/>
    </xf>
    <xf numFmtId="4" fontId="9" fillId="5" borderId="33" xfId="0" applyNumberFormat="1" applyFont="1" applyFill="1" applyBorder="1" applyAlignment="1">
      <alignment horizontal="center" vertical="center"/>
    </xf>
    <xf numFmtId="165" fontId="20" fillId="0" borderId="38" xfId="2" applyNumberFormat="1" applyFont="1" applyFill="1" applyBorder="1" applyAlignment="1">
      <alignment horizontal="center" vertical="center"/>
    </xf>
    <xf numFmtId="10" fontId="20" fillId="0" borderId="14" xfId="3" applyNumberFormat="1" applyFont="1" applyFill="1" applyBorder="1" applyAlignment="1">
      <alignment horizontal="center" vertical="center"/>
    </xf>
    <xf numFmtId="166" fontId="9" fillId="0" borderId="36" xfId="0" applyNumberFormat="1" applyFont="1" applyFill="1" applyBorder="1" applyAlignment="1">
      <alignment horizontal="center" vertical="center" wrapText="1"/>
    </xf>
    <xf numFmtId="4" fontId="9" fillId="5" borderId="36" xfId="0" applyNumberFormat="1" applyFont="1" applyFill="1" applyBorder="1" applyAlignment="1">
      <alignment horizontal="center" vertical="center"/>
    </xf>
    <xf numFmtId="10" fontId="20" fillId="0" borderId="46" xfId="3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right" vertical="center" wrapText="1"/>
    </xf>
    <xf numFmtId="166" fontId="18" fillId="5" borderId="2" xfId="0" applyNumberFormat="1" applyFont="1" applyFill="1" applyBorder="1" applyAlignment="1">
      <alignment horizontal="center" vertical="center"/>
    </xf>
    <xf numFmtId="43" fontId="20" fillId="4" borderId="21" xfId="2" applyNumberFormat="1" applyFont="1" applyFill="1" applyBorder="1" applyAlignment="1">
      <alignment horizontal="center" vertical="center"/>
    </xf>
    <xf numFmtId="43" fontId="20" fillId="4" borderId="21" xfId="2" applyFont="1" applyFill="1" applyBorder="1" applyAlignment="1">
      <alignment horizontal="center" vertical="center"/>
    </xf>
    <xf numFmtId="166" fontId="10" fillId="4" borderId="1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6" fontId="9" fillId="0" borderId="23" xfId="0" applyNumberFormat="1" applyFont="1" applyFill="1" applyBorder="1" applyAlignment="1">
      <alignment horizontal="right" vertical="center"/>
    </xf>
    <xf numFmtId="4" fontId="9" fillId="5" borderId="16" xfId="0" applyNumberFormat="1" applyFont="1" applyFill="1" applyBorder="1" applyAlignment="1">
      <alignment horizontal="right" vertical="center"/>
    </xf>
    <xf numFmtId="4" fontId="9" fillId="5" borderId="37" xfId="0" applyNumberFormat="1" applyFont="1" applyFill="1" applyBorder="1" applyAlignment="1">
      <alignment horizontal="right" vertical="center"/>
    </xf>
    <xf numFmtId="166" fontId="9" fillId="0" borderId="12" xfId="0" applyNumberFormat="1" applyFont="1" applyFill="1" applyBorder="1" applyAlignment="1">
      <alignment horizontal="right" vertical="center"/>
    </xf>
    <xf numFmtId="4" fontId="9" fillId="5" borderId="19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/>
    </xf>
    <xf numFmtId="166" fontId="9" fillId="5" borderId="29" xfId="0" applyNumberFormat="1" applyFont="1" applyFill="1" applyBorder="1" applyAlignment="1">
      <alignment horizontal="right" vertical="center"/>
    </xf>
    <xf numFmtId="4" fontId="9" fillId="5" borderId="39" xfId="0" applyNumberFormat="1" applyFont="1" applyFill="1" applyBorder="1" applyAlignment="1">
      <alignment horizontal="right" vertical="center"/>
    </xf>
    <xf numFmtId="4" fontId="9" fillId="5" borderId="50" xfId="0" applyNumberFormat="1" applyFont="1" applyFill="1" applyBorder="1" applyAlignment="1">
      <alignment horizontal="right" vertical="center"/>
    </xf>
    <xf numFmtId="166" fontId="9" fillId="0" borderId="8" xfId="0" applyNumberFormat="1" applyFont="1" applyFill="1" applyBorder="1" applyAlignment="1">
      <alignment horizontal="right" vertical="center"/>
    </xf>
    <xf numFmtId="4" fontId="9" fillId="5" borderId="8" xfId="0" applyNumberFormat="1" applyFont="1" applyFill="1" applyBorder="1" applyAlignment="1">
      <alignment horizontal="right" vertical="center"/>
    </xf>
    <xf numFmtId="4" fontId="9" fillId="5" borderId="9" xfId="0" applyNumberFormat="1" applyFont="1" applyFill="1" applyBorder="1" applyAlignment="1">
      <alignment horizontal="right" vertical="center"/>
    </xf>
    <xf numFmtId="4" fontId="21" fillId="5" borderId="0" xfId="0" applyNumberFormat="1" applyFont="1" applyFill="1" applyBorder="1" applyAlignment="1">
      <alignment vertical="center"/>
    </xf>
    <xf numFmtId="0" fontId="21" fillId="5" borderId="0" xfId="0" applyFont="1" applyFill="1" applyBorder="1" applyAlignment="1">
      <alignment vertical="center"/>
    </xf>
    <xf numFmtId="166" fontId="9" fillId="5" borderId="40" xfId="0" applyNumberFormat="1" applyFont="1" applyFill="1" applyBorder="1" applyAlignment="1">
      <alignment horizontal="right" vertical="center"/>
    </xf>
    <xf numFmtId="4" fontId="9" fillId="5" borderId="1" xfId="0" applyNumberFormat="1" applyFont="1" applyFill="1" applyBorder="1" applyAlignment="1">
      <alignment horizontal="right" vertical="center"/>
    </xf>
    <xf numFmtId="4" fontId="9" fillId="5" borderId="42" xfId="0" applyNumberFormat="1" applyFont="1" applyFill="1" applyBorder="1" applyAlignment="1">
      <alignment horizontal="right" vertical="center"/>
    </xf>
    <xf numFmtId="166" fontId="9" fillId="0" borderId="1" xfId="0" applyNumberFormat="1" applyFont="1" applyFill="1" applyBorder="1" applyAlignment="1">
      <alignment horizontal="right" vertical="center"/>
    </xf>
    <xf numFmtId="4" fontId="9" fillId="5" borderId="41" xfId="0" applyNumberFormat="1" applyFont="1" applyFill="1" applyBorder="1" applyAlignment="1">
      <alignment horizontal="right" vertical="center"/>
    </xf>
    <xf numFmtId="4" fontId="10" fillId="5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6" fontId="9" fillId="5" borderId="7" xfId="0" applyNumberFormat="1" applyFont="1" applyFill="1" applyBorder="1" applyAlignment="1">
      <alignment horizontal="right" vertical="center"/>
    </xf>
    <xf numFmtId="166" fontId="9" fillId="0" borderId="7" xfId="0" applyNumberFormat="1" applyFont="1" applyFill="1" applyBorder="1" applyAlignment="1">
      <alignment horizontal="right" vertical="center"/>
    </xf>
    <xf numFmtId="4" fontId="9" fillId="5" borderId="20" xfId="0" applyNumberFormat="1" applyFont="1" applyFill="1" applyBorder="1" applyAlignment="1">
      <alignment horizontal="right" vertical="center"/>
    </xf>
    <xf numFmtId="166" fontId="21" fillId="5" borderId="0" xfId="0" applyNumberFormat="1" applyFont="1" applyFill="1" applyBorder="1" applyAlignment="1">
      <alignment vertical="center"/>
    </xf>
    <xf numFmtId="166" fontId="9" fillId="0" borderId="40" xfId="0" applyNumberFormat="1" applyFont="1" applyFill="1" applyBorder="1" applyAlignment="1">
      <alignment horizontal="right" vertical="center"/>
    </xf>
    <xf numFmtId="166" fontId="10" fillId="5" borderId="0" xfId="0" applyNumberFormat="1" applyFont="1" applyFill="1" applyBorder="1" applyAlignment="1">
      <alignment vertical="center"/>
    </xf>
    <xf numFmtId="0" fontId="22" fillId="0" borderId="12" xfId="0" applyNumberFormat="1" applyFont="1" applyFill="1" applyBorder="1" applyAlignment="1">
      <alignment horizontal="left" vertical="center" wrapText="1"/>
    </xf>
    <xf numFmtId="166" fontId="23" fillId="4" borderId="1" xfId="0" applyNumberFormat="1" applyFont="1" applyFill="1" applyBorder="1" applyAlignment="1">
      <alignment vertical="center"/>
    </xf>
    <xf numFmtId="0" fontId="20" fillId="0" borderId="4" xfId="0" applyFont="1" applyBorder="1" applyAlignment="1">
      <alignment vertical="center"/>
    </xf>
    <xf numFmtId="4" fontId="10" fillId="0" borderId="0" xfId="0" applyNumberFormat="1" applyFont="1" applyFill="1" applyBorder="1" applyAlignment="1">
      <alignment vertical="center"/>
    </xf>
    <xf numFmtId="0" fontId="20" fillId="5" borderId="4" xfId="0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vertical="center"/>
    </xf>
    <xf numFmtId="10" fontId="20" fillId="0" borderId="42" xfId="0" applyNumberFormat="1" applyFont="1" applyFill="1" applyBorder="1" applyAlignment="1">
      <alignment horizontal="center" vertical="center"/>
    </xf>
    <xf numFmtId="4" fontId="3" fillId="5" borderId="53" xfId="0" applyNumberFormat="1" applyFont="1" applyFill="1" applyBorder="1" applyAlignment="1">
      <alignment horizontal="center" vertical="center"/>
    </xf>
    <xf numFmtId="43" fontId="20" fillId="0" borderId="32" xfId="2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vertical="center" wrapText="1"/>
    </xf>
    <xf numFmtId="166" fontId="18" fillId="0" borderId="13" xfId="0" applyNumberFormat="1" applyFont="1" applyFill="1" applyBorder="1" applyAlignment="1">
      <alignment horizontal="center" vertical="center" wrapText="1"/>
    </xf>
    <xf numFmtId="4" fontId="18" fillId="5" borderId="45" xfId="0" applyNumberFormat="1" applyFont="1" applyFill="1" applyBorder="1" applyAlignment="1">
      <alignment horizontal="center" vertical="center"/>
    </xf>
    <xf numFmtId="166" fontId="18" fillId="0" borderId="12" xfId="0" applyNumberFormat="1" applyFont="1" applyFill="1" applyBorder="1" applyAlignment="1">
      <alignment horizontal="right" vertical="center"/>
    </xf>
    <xf numFmtId="4" fontId="18" fillId="5" borderId="19" xfId="0" applyNumberFormat="1" applyFont="1" applyFill="1" applyBorder="1" applyAlignment="1">
      <alignment horizontal="right" vertical="center"/>
    </xf>
    <xf numFmtId="165" fontId="24" fillId="0" borderId="5" xfId="2" applyNumberFormat="1" applyFont="1" applyFill="1" applyBorder="1" applyAlignment="1">
      <alignment horizontal="center" vertical="center"/>
    </xf>
    <xf numFmtId="4" fontId="5" fillId="5" borderId="13" xfId="0" applyNumberFormat="1" applyFont="1" applyFill="1" applyBorder="1" applyAlignment="1">
      <alignment horizontal="center" vertical="center"/>
    </xf>
    <xf numFmtId="0" fontId="18" fillId="5" borderId="35" xfId="0" applyFont="1" applyFill="1" applyBorder="1" applyAlignment="1">
      <alignment vertical="center" wrapText="1"/>
    </xf>
    <xf numFmtId="166" fontId="18" fillId="0" borderId="35" xfId="0" applyNumberFormat="1" applyFont="1" applyFill="1" applyBorder="1" applyAlignment="1">
      <alignment horizontal="center" vertical="center" wrapText="1"/>
    </xf>
    <xf numFmtId="4" fontId="18" fillId="5" borderId="13" xfId="0" applyNumberFormat="1" applyFont="1" applyFill="1" applyBorder="1" applyAlignment="1">
      <alignment horizontal="center" vertical="center"/>
    </xf>
    <xf numFmtId="166" fontId="18" fillId="0" borderId="8" xfId="0" applyNumberFormat="1" applyFont="1" applyFill="1" applyBorder="1" applyAlignment="1">
      <alignment horizontal="right" vertical="center"/>
    </xf>
    <xf numFmtId="4" fontId="18" fillId="5" borderId="8" xfId="0" applyNumberFormat="1" applyFont="1" applyFill="1" applyBorder="1" applyAlignment="1">
      <alignment horizontal="right" vertical="center"/>
    </xf>
    <xf numFmtId="4" fontId="18" fillId="5" borderId="9" xfId="0" applyNumberFormat="1" applyFont="1" applyFill="1" applyBorder="1" applyAlignment="1">
      <alignment horizontal="right" vertical="center"/>
    </xf>
    <xf numFmtId="165" fontId="24" fillId="5" borderId="7" xfId="2" applyNumberFormat="1" applyFont="1" applyFill="1" applyBorder="1" applyAlignment="1">
      <alignment horizontal="center" vertical="center"/>
    </xf>
    <xf numFmtId="4" fontId="5" fillId="5" borderId="43" xfId="0" applyNumberFormat="1" applyFont="1" applyFill="1" applyBorder="1" applyAlignment="1">
      <alignment horizontal="center" vertical="center"/>
    </xf>
    <xf numFmtId="0" fontId="18" fillId="5" borderId="47" xfId="0" applyFont="1" applyFill="1" applyBorder="1" applyAlignment="1">
      <alignment vertical="center" wrapText="1"/>
    </xf>
    <xf numFmtId="4" fontId="18" fillId="5" borderId="35" xfId="0" applyNumberFormat="1" applyFont="1" applyFill="1" applyBorder="1" applyAlignment="1">
      <alignment horizontal="center" vertical="center"/>
    </xf>
    <xf numFmtId="166" fontId="18" fillId="0" borderId="7" xfId="0" applyNumberFormat="1" applyFont="1" applyFill="1" applyBorder="1" applyAlignment="1">
      <alignment horizontal="right" vertical="center"/>
    </xf>
    <xf numFmtId="4" fontId="18" fillId="5" borderId="20" xfId="0" applyNumberFormat="1" applyFont="1" applyFill="1" applyBorder="1" applyAlignment="1">
      <alignment horizontal="right" vertical="center"/>
    </xf>
    <xf numFmtId="10" fontId="18" fillId="0" borderId="19" xfId="0" applyNumberFormat="1" applyFont="1" applyFill="1" applyBorder="1" applyAlignment="1">
      <alignment horizontal="center" vertical="center"/>
    </xf>
    <xf numFmtId="10" fontId="18" fillId="0" borderId="20" xfId="0" applyNumberFormat="1" applyFont="1" applyFill="1" applyBorder="1" applyAlignment="1">
      <alignment horizontal="center" vertical="center"/>
    </xf>
    <xf numFmtId="43" fontId="18" fillId="0" borderId="34" xfId="2" applyFont="1" applyFill="1" applyBorder="1" applyAlignment="1">
      <alignment horizontal="center" vertical="center"/>
    </xf>
    <xf numFmtId="43" fontId="18" fillId="0" borderId="13" xfId="2" applyFont="1" applyFill="1" applyBorder="1" applyAlignment="1">
      <alignment horizontal="center" vertical="center"/>
    </xf>
    <xf numFmtId="0" fontId="0" fillId="5" borderId="52" xfId="0" applyFill="1" applyBorder="1"/>
    <xf numFmtId="0" fontId="7" fillId="5" borderId="52" xfId="0" applyFont="1" applyFill="1" applyBorder="1" applyAlignment="1">
      <alignment horizontal="right" vertical="top" wrapText="1"/>
    </xf>
    <xf numFmtId="0" fontId="0" fillId="5" borderId="0" xfId="0" applyFill="1" applyBorder="1"/>
    <xf numFmtId="0" fontId="8" fillId="5" borderId="0" xfId="0" applyFont="1" applyFill="1" applyAlignment="1">
      <alignment horizontal="center"/>
    </xf>
    <xf numFmtId="0" fontId="18" fillId="3" borderId="26" xfId="0" applyFont="1" applyFill="1" applyBorder="1" applyAlignment="1">
      <alignment horizontal="left" vertical="center" wrapText="1"/>
    </xf>
    <xf numFmtId="0" fontId="18" fillId="3" borderId="25" xfId="0" applyFont="1" applyFill="1" applyBorder="1" applyAlignment="1">
      <alignment horizontal="left" vertical="center" wrapText="1"/>
    </xf>
    <xf numFmtId="0" fontId="18" fillId="3" borderId="27" xfId="0" applyFont="1" applyFill="1" applyBorder="1" applyAlignment="1">
      <alignment horizontal="left" vertical="center" wrapText="1"/>
    </xf>
    <xf numFmtId="9" fontId="17" fillId="0" borderId="3" xfId="3" applyFont="1" applyFill="1" applyBorder="1" applyAlignment="1">
      <alignment horizontal="center" vertical="center"/>
    </xf>
    <xf numFmtId="9" fontId="17" fillId="0" borderId="10" xfId="3" applyFont="1" applyFill="1" applyBorder="1" applyAlignment="1">
      <alignment horizontal="center" vertical="center"/>
    </xf>
    <xf numFmtId="9" fontId="17" fillId="0" borderId="11" xfId="3" applyFont="1" applyFill="1" applyBorder="1" applyAlignment="1">
      <alignment horizontal="center" vertical="center"/>
    </xf>
    <xf numFmtId="166" fontId="9" fillId="0" borderId="3" xfId="0" applyNumberFormat="1" applyFont="1" applyFill="1" applyBorder="1" applyAlignment="1">
      <alignment horizontal="left" vertical="center" wrapText="1"/>
    </xf>
    <xf numFmtId="166" fontId="9" fillId="0" borderId="10" xfId="0" applyNumberFormat="1" applyFont="1" applyFill="1" applyBorder="1" applyAlignment="1">
      <alignment horizontal="left" vertical="center" wrapText="1"/>
    </xf>
    <xf numFmtId="166" fontId="9" fillId="0" borderId="52" xfId="0" applyNumberFormat="1" applyFont="1" applyFill="1" applyBorder="1" applyAlignment="1">
      <alignment horizontal="left" vertical="center" wrapText="1"/>
    </xf>
    <xf numFmtId="166" fontId="9" fillId="0" borderId="33" xfId="0" applyNumberFormat="1" applyFont="1" applyFill="1" applyBorder="1" applyAlignment="1">
      <alignment horizontal="left" vertical="center" wrapText="1"/>
    </xf>
    <xf numFmtId="166" fontId="9" fillId="0" borderId="14" xfId="0" applyNumberFormat="1" applyFont="1" applyFill="1" applyBorder="1" applyAlignment="1">
      <alignment horizontal="left" vertical="center" wrapText="1"/>
    </xf>
    <xf numFmtId="166" fontId="9" fillId="0" borderId="53" xfId="0" applyNumberFormat="1" applyFont="1" applyFill="1" applyBorder="1" applyAlignment="1">
      <alignment horizontal="left" vertical="center" wrapText="1"/>
    </xf>
    <xf numFmtId="166" fontId="9" fillId="0" borderId="36" xfId="0" applyNumberFormat="1" applyFont="1" applyFill="1" applyBorder="1" applyAlignment="1">
      <alignment horizontal="left" vertical="center" wrapText="1"/>
    </xf>
    <xf numFmtId="166" fontId="9" fillId="0" borderId="46" xfId="0" applyNumberFormat="1" applyFont="1" applyFill="1" applyBorder="1" applyAlignment="1">
      <alignment horizontal="left" vertical="center" wrapText="1"/>
    </xf>
    <xf numFmtId="166" fontId="9" fillId="0" borderId="44" xfId="0" applyNumberFormat="1" applyFont="1" applyFill="1" applyBorder="1" applyAlignment="1">
      <alignment horizontal="left" vertical="center" wrapText="1"/>
    </xf>
    <xf numFmtId="166" fontId="9" fillId="0" borderId="27" xfId="0" applyNumberFormat="1" applyFont="1" applyFill="1" applyBorder="1" applyAlignment="1">
      <alignment horizontal="left" vertical="center" wrapText="1"/>
    </xf>
    <xf numFmtId="166" fontId="9" fillId="0" borderId="54" xfId="0" applyNumberFormat="1" applyFont="1" applyFill="1" applyBorder="1" applyAlignment="1">
      <alignment horizontal="left" vertical="center" wrapText="1"/>
    </xf>
    <xf numFmtId="166" fontId="9" fillId="0" borderId="55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9" fontId="17" fillId="0" borderId="3" xfId="3" applyFont="1" applyFill="1" applyBorder="1" applyAlignment="1">
      <alignment horizontal="left" vertical="center"/>
    </xf>
    <xf numFmtId="9" fontId="17" fillId="0" borderId="10" xfId="3" applyFont="1" applyFill="1" applyBorder="1" applyAlignment="1">
      <alignment horizontal="left" vertical="center"/>
    </xf>
    <xf numFmtId="9" fontId="17" fillId="0" borderId="11" xfId="3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 wrapText="1"/>
    </xf>
    <xf numFmtId="165" fontId="17" fillId="0" borderId="3" xfId="2" applyNumberFormat="1" applyFont="1" applyFill="1" applyBorder="1" applyAlignment="1">
      <alignment horizontal="left" vertical="center"/>
    </xf>
    <xf numFmtId="165" fontId="17" fillId="0" borderId="10" xfId="2" applyNumberFormat="1" applyFont="1" applyFill="1" applyBorder="1" applyAlignment="1">
      <alignment horizontal="left" vertical="center"/>
    </xf>
    <xf numFmtId="165" fontId="17" fillId="0" borderId="11" xfId="2" applyNumberFormat="1" applyFont="1" applyFill="1" applyBorder="1" applyAlignment="1">
      <alignment horizontal="left" vertical="center"/>
    </xf>
    <xf numFmtId="166" fontId="9" fillId="0" borderId="11" xfId="0" applyNumberFormat="1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28576</xdr:rowOff>
    </xdr:from>
    <xdr:to>
      <xdr:col>0</xdr:col>
      <xdr:colOff>1276350</xdr:colOff>
      <xdr:row>1</xdr:row>
      <xdr:rowOff>533800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28601"/>
          <a:ext cx="1026795" cy="505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3"/>
  <sheetViews>
    <sheetView tabSelected="1" zoomScaleNormal="100" workbookViewId="0">
      <selection activeCell="A9" sqref="A9:A10"/>
    </sheetView>
  </sheetViews>
  <sheetFormatPr baseColWidth="10" defaultRowHeight="12.75" x14ac:dyDescent="0.2"/>
  <cols>
    <col min="1" max="1" width="47.7109375" customWidth="1"/>
    <col min="2" max="2" width="24.42578125" customWidth="1"/>
    <col min="3" max="3" width="19" customWidth="1"/>
    <col min="4" max="4" width="16.85546875" customWidth="1"/>
    <col min="5" max="5" width="20.28515625" customWidth="1"/>
    <col min="6" max="7" width="16.7109375" customWidth="1"/>
    <col min="8" max="8" width="12.42578125" customWidth="1"/>
    <col min="9" max="9" width="16.7109375" customWidth="1"/>
    <col min="10" max="10" width="18.42578125" customWidth="1"/>
    <col min="11" max="11" width="18.140625" customWidth="1"/>
    <col min="13" max="13" width="10.85546875" customWidth="1"/>
  </cols>
  <sheetData>
    <row r="1" spans="1:18" ht="4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8" ht="18" x14ac:dyDescent="0.25">
      <c r="A2" s="143" t="str">
        <f>valoración!A3</f>
        <v>PROPUESTA DE ADJUDICACIÓN DEL EXPEDIENTE S-00232-2025</v>
      </c>
      <c r="B2" s="143"/>
      <c r="C2" s="143"/>
      <c r="D2" s="143"/>
      <c r="E2" s="143"/>
      <c r="F2" s="143"/>
      <c r="G2" s="143"/>
      <c r="H2" s="143"/>
      <c r="I2" s="143"/>
      <c r="J2" s="143"/>
      <c r="K2" s="1"/>
    </row>
    <row r="3" spans="1:18" ht="18" x14ac:dyDescent="0.25">
      <c r="A3" s="143" t="str">
        <f>valoración!A4</f>
        <v>"Renovación Cabeceras RF e IPTV"</v>
      </c>
      <c r="B3" s="143"/>
      <c r="C3" s="143"/>
      <c r="D3" s="143"/>
      <c r="E3" s="143"/>
      <c r="F3" s="143"/>
      <c r="G3" s="143"/>
      <c r="H3" s="143"/>
      <c r="I3" s="143"/>
      <c r="J3" s="143"/>
      <c r="K3" s="1"/>
    </row>
    <row r="4" spans="1:18" ht="18" x14ac:dyDescent="0.25">
      <c r="A4" s="143" t="str">
        <f>valoración!A5</f>
        <v>RESUMEN PUNTUACIÓN TÉCNICA Y ECONÓMICA</v>
      </c>
      <c r="B4" s="143"/>
      <c r="C4" s="143"/>
      <c r="D4" s="143"/>
      <c r="E4" s="143"/>
      <c r="F4" s="143"/>
      <c r="G4" s="143"/>
      <c r="H4" s="143"/>
      <c r="I4" s="143"/>
      <c r="J4" s="143"/>
      <c r="K4" s="1"/>
    </row>
    <row r="5" spans="1:18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8" ht="13.5" thickBo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8" ht="30.75" customHeight="1" thickBot="1" x14ac:dyDescent="0.25">
      <c r="A7" s="1"/>
      <c r="B7" s="1"/>
      <c r="C7" s="1"/>
      <c r="D7" s="1"/>
      <c r="E7" s="147" t="s">
        <v>33</v>
      </c>
      <c r="F7" s="148"/>
      <c r="G7" s="148"/>
      <c r="H7" s="148"/>
      <c r="I7" s="148"/>
      <c r="J7" s="148"/>
      <c r="K7" s="149"/>
    </row>
    <row r="8" spans="1:18" ht="48" thickBot="1" x14ac:dyDescent="0.25">
      <c r="A8" s="15" t="s">
        <v>4</v>
      </c>
      <c r="B8" s="16" t="s">
        <v>5</v>
      </c>
      <c r="C8" s="17" t="s">
        <v>19</v>
      </c>
      <c r="D8" s="18" t="s">
        <v>0</v>
      </c>
      <c r="E8" s="19" t="s">
        <v>34</v>
      </c>
      <c r="F8" s="20" t="s">
        <v>1</v>
      </c>
      <c r="G8" s="20" t="s">
        <v>16</v>
      </c>
      <c r="H8" s="20" t="s">
        <v>9</v>
      </c>
      <c r="I8" s="17" t="s">
        <v>10</v>
      </c>
      <c r="J8" s="18" t="s">
        <v>11</v>
      </c>
      <c r="K8" s="6" t="s">
        <v>18</v>
      </c>
    </row>
    <row r="9" spans="1:18" ht="44.25" customHeight="1" thickBot="1" x14ac:dyDescent="0.25">
      <c r="A9" s="144" t="s">
        <v>22</v>
      </c>
      <c r="B9" s="117" t="s">
        <v>25</v>
      </c>
      <c r="C9" s="118">
        <v>112640.11</v>
      </c>
      <c r="D9" s="119">
        <v>20</v>
      </c>
      <c r="E9" s="120">
        <v>99143.719499999992</v>
      </c>
      <c r="F9" s="121">
        <v>80</v>
      </c>
      <c r="G9" s="121">
        <v>100</v>
      </c>
      <c r="H9" s="122">
        <v>1</v>
      </c>
      <c r="I9" s="136">
        <f>+$C9/$C$18*H9</f>
        <v>0.56522345648960337</v>
      </c>
      <c r="J9" s="138">
        <f t="shared" ref="J9:J15" si="0">+G9*I9</f>
        <v>56.522345648960339</v>
      </c>
      <c r="K9" s="123">
        <f>100-(E9*100/C9)</f>
        <v>11.981869069552587</v>
      </c>
    </row>
    <row r="10" spans="1:18" ht="60" customHeight="1" thickBot="1" x14ac:dyDescent="0.25">
      <c r="A10" s="146"/>
      <c r="B10" s="31" t="s">
        <v>28</v>
      </c>
      <c r="C10" s="32">
        <v>112640.11</v>
      </c>
      <c r="D10" s="33">
        <v>9.0000000000000006E-5</v>
      </c>
      <c r="E10" s="150" t="s">
        <v>30</v>
      </c>
      <c r="F10" s="151"/>
      <c r="G10" s="151"/>
      <c r="H10" s="151"/>
      <c r="I10" s="151"/>
      <c r="J10" s="152"/>
      <c r="K10" s="9"/>
    </row>
    <row r="11" spans="1:18" ht="39.950000000000003" customHeight="1" x14ac:dyDescent="0.2">
      <c r="A11" s="144" t="s">
        <v>23</v>
      </c>
      <c r="B11" s="124" t="s">
        <v>25</v>
      </c>
      <c r="C11" s="125">
        <v>74132.100000000006</v>
      </c>
      <c r="D11" s="126">
        <v>20</v>
      </c>
      <c r="E11" s="127">
        <v>65132.455999999991</v>
      </c>
      <c r="F11" s="128">
        <v>80</v>
      </c>
      <c r="G11" s="129">
        <v>100</v>
      </c>
      <c r="H11" s="130">
        <v>1</v>
      </c>
      <c r="I11" s="137">
        <f>+$C11/$C$18*H11</f>
        <v>0.37199184019647114</v>
      </c>
      <c r="J11" s="139">
        <f t="shared" si="0"/>
        <v>37.199184019647113</v>
      </c>
      <c r="K11" s="131">
        <f>100-(E11*100/C11)</f>
        <v>12.14000952353976</v>
      </c>
      <c r="N11" s="4"/>
      <c r="O11" s="4"/>
      <c r="P11" s="4"/>
      <c r="R11" s="4"/>
    </row>
    <row r="12" spans="1:18" ht="39.950000000000003" customHeight="1" x14ac:dyDescent="0.2">
      <c r="A12" s="145"/>
      <c r="B12" s="44" t="s">
        <v>26</v>
      </c>
      <c r="C12" s="45">
        <v>74132.100000000006</v>
      </c>
      <c r="D12" s="46">
        <v>16</v>
      </c>
      <c r="E12" s="98">
        <v>72099.77</v>
      </c>
      <c r="F12" s="96">
        <v>72.269252453925986</v>
      </c>
      <c r="G12" s="99">
        <v>88.269252453925986</v>
      </c>
      <c r="H12" s="51"/>
      <c r="I12" s="114"/>
      <c r="J12" s="116">
        <v>0</v>
      </c>
      <c r="K12" s="115"/>
    </row>
    <row r="13" spans="1:18" ht="60" customHeight="1" x14ac:dyDescent="0.2">
      <c r="A13" s="145"/>
      <c r="B13" s="44" t="s">
        <v>28</v>
      </c>
      <c r="C13" s="45">
        <v>74132.100000000006</v>
      </c>
      <c r="D13" s="46">
        <v>9.0000000000000006E-5</v>
      </c>
      <c r="E13" s="153" t="s">
        <v>30</v>
      </c>
      <c r="F13" s="154"/>
      <c r="G13" s="154"/>
      <c r="H13" s="154"/>
      <c r="I13" s="154"/>
      <c r="J13" s="155"/>
      <c r="K13" s="115"/>
    </row>
    <row r="14" spans="1:18" ht="60" customHeight="1" thickBot="1" x14ac:dyDescent="0.25">
      <c r="A14" s="146"/>
      <c r="B14" s="53" t="s">
        <v>29</v>
      </c>
      <c r="C14" s="54">
        <v>74132.100000000006</v>
      </c>
      <c r="D14" s="55">
        <v>8</v>
      </c>
      <c r="E14" s="156" t="s">
        <v>30</v>
      </c>
      <c r="F14" s="157"/>
      <c r="G14" s="157"/>
      <c r="H14" s="157"/>
      <c r="I14" s="157"/>
      <c r="J14" s="158"/>
      <c r="K14" s="7"/>
    </row>
    <row r="15" spans="1:18" ht="39.950000000000003" customHeight="1" x14ac:dyDescent="0.2">
      <c r="A15" s="144" t="s">
        <v>24</v>
      </c>
      <c r="B15" s="132" t="s">
        <v>25</v>
      </c>
      <c r="C15" s="125">
        <v>12512</v>
      </c>
      <c r="D15" s="133">
        <v>20</v>
      </c>
      <c r="E15" s="134">
        <v>11420.62</v>
      </c>
      <c r="F15" s="128">
        <v>80</v>
      </c>
      <c r="G15" s="135">
        <v>100</v>
      </c>
      <c r="H15" s="130">
        <v>1</v>
      </c>
      <c r="I15" s="137">
        <f>+$C15/$C$18*H15</f>
        <v>6.2784703313925369E-2</v>
      </c>
      <c r="J15" s="139">
        <f t="shared" si="0"/>
        <v>6.278470331392537</v>
      </c>
      <c r="K15" s="123">
        <f>100-(E15*100/C15)</f>
        <v>8.722666240409211</v>
      </c>
    </row>
    <row r="16" spans="1:18" ht="39.950000000000003" customHeight="1" x14ac:dyDescent="0.2">
      <c r="A16" s="145"/>
      <c r="B16" s="44" t="s">
        <v>27</v>
      </c>
      <c r="C16" s="45">
        <v>12512</v>
      </c>
      <c r="D16" s="61">
        <v>18</v>
      </c>
      <c r="E16" s="106">
        <v>12001.9</v>
      </c>
      <c r="F16" s="96">
        <v>72.265001374782315</v>
      </c>
      <c r="G16" s="97">
        <v>90.265001374782315</v>
      </c>
      <c r="H16" s="51"/>
      <c r="I16" s="114"/>
      <c r="J16" s="116">
        <v>0</v>
      </c>
      <c r="K16" s="8"/>
      <c r="O16" s="4"/>
      <c r="P16" s="4"/>
      <c r="R16" s="4"/>
    </row>
    <row r="17" spans="1:16" ht="60" customHeight="1" thickBot="1" x14ac:dyDescent="0.25">
      <c r="A17" s="146"/>
      <c r="B17" s="53" t="s">
        <v>28</v>
      </c>
      <c r="C17" s="64">
        <v>12512</v>
      </c>
      <c r="D17" s="65">
        <v>9.0000000000000006E-5</v>
      </c>
      <c r="E17" s="159" t="s">
        <v>30</v>
      </c>
      <c r="F17" s="160"/>
      <c r="G17" s="160"/>
      <c r="H17" s="160"/>
      <c r="I17" s="160"/>
      <c r="J17" s="161"/>
      <c r="K17" s="9"/>
    </row>
    <row r="18" spans="1:16" ht="54" customHeight="1" thickBot="1" x14ac:dyDescent="0.25">
      <c r="A18" s="10"/>
      <c r="B18" s="67" t="s">
        <v>12</v>
      </c>
      <c r="C18" s="68">
        <f>SUM(C9,C11,C15)</f>
        <v>199284.21000000002</v>
      </c>
      <c r="D18" s="72"/>
      <c r="E18" s="1"/>
      <c r="F18" s="1"/>
      <c r="G18" s="1"/>
      <c r="H18" s="140"/>
      <c r="I18" s="141"/>
      <c r="J18" s="141"/>
      <c r="K18" s="1"/>
    </row>
    <row r="19" spans="1:16" ht="27.6" customHeight="1" x14ac:dyDescent="0.2">
      <c r="A19" s="2"/>
      <c r="B19" s="1"/>
      <c r="C19" s="5"/>
      <c r="D19" s="1"/>
      <c r="E19" s="1"/>
      <c r="F19" s="1"/>
      <c r="G19" s="1"/>
      <c r="H19" s="142"/>
      <c r="I19" s="142"/>
      <c r="J19" s="142"/>
      <c r="K19" s="1"/>
    </row>
    <row r="20" spans="1:1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6" ht="14.25" x14ac:dyDescent="0.2">
      <c r="A21" s="3" t="s">
        <v>2</v>
      </c>
      <c r="B21" s="1"/>
      <c r="C21" s="1"/>
      <c r="D21" s="1"/>
      <c r="I21" s="1"/>
      <c r="J21" s="1"/>
    </row>
    <row r="22" spans="1:16" ht="14.25" x14ac:dyDescent="0.2">
      <c r="A22" s="3" t="s">
        <v>21</v>
      </c>
    </row>
    <row r="23" spans="1:16" x14ac:dyDescent="0.2">
      <c r="A23" s="1"/>
      <c r="P23" s="4"/>
    </row>
  </sheetData>
  <mergeCells count="11">
    <mergeCell ref="A2:J2"/>
    <mergeCell ref="A3:J3"/>
    <mergeCell ref="A4:J4"/>
    <mergeCell ref="A15:A17"/>
    <mergeCell ref="E7:K7"/>
    <mergeCell ref="A9:A10"/>
    <mergeCell ref="E10:J10"/>
    <mergeCell ref="A11:A14"/>
    <mergeCell ref="E13:J13"/>
    <mergeCell ref="E14:J14"/>
    <mergeCell ref="E17:J17"/>
  </mergeCells>
  <printOptions horizontalCentered="1"/>
  <pageMargins left="0.31496062992125984" right="0.31496062992125984" top="0.55118110236220474" bottom="0.55118110236220474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C28"/>
  <sheetViews>
    <sheetView showGridLines="0" showZeros="0" topLeftCell="A7" zoomScaleNormal="100" workbookViewId="0">
      <pane xSplit="2" topLeftCell="C1" activePane="topRight" state="frozen"/>
      <selection pane="topRight" activeCell="K7" sqref="K7:Q7"/>
    </sheetView>
  </sheetViews>
  <sheetFormatPr baseColWidth="10" defaultColWidth="11.42578125" defaultRowHeight="15.75" x14ac:dyDescent="0.2"/>
  <cols>
    <col min="1" max="1" width="55.7109375" style="10" customWidth="1"/>
    <col min="2" max="2" width="30.28515625" style="72" customWidth="1"/>
    <col min="3" max="3" width="25.140625" style="72" customWidth="1"/>
    <col min="4" max="4" width="17" style="72" customWidth="1"/>
    <col min="5" max="5" width="20.5703125" style="72" customWidth="1"/>
    <col min="6" max="9" width="16.7109375" style="72" customWidth="1"/>
    <col min="10" max="10" width="19" style="72" customWidth="1"/>
    <col min="11" max="11" width="16.7109375" style="72" customWidth="1"/>
    <col min="12" max="12" width="20.85546875" style="72" customWidth="1"/>
    <col min="13" max="16" width="16.7109375" style="72" customWidth="1"/>
    <col min="17" max="17" width="19.140625" style="72" customWidth="1"/>
    <col min="18" max="16384" width="11.42578125" style="72"/>
  </cols>
  <sheetData>
    <row r="1" spans="1:29" x14ac:dyDescent="0.2">
      <c r="T1" s="73" t="s">
        <v>6</v>
      </c>
    </row>
    <row r="2" spans="1:29" s="74" customFormat="1" ht="59.1" customHeight="1" x14ac:dyDescent="0.2">
      <c r="A2" s="10"/>
      <c r="D2" s="75"/>
      <c r="E2" s="75"/>
      <c r="F2" s="75"/>
      <c r="G2" s="75"/>
      <c r="H2" s="76"/>
      <c r="M2" s="11"/>
      <c r="T2" s="12" t="s">
        <v>17</v>
      </c>
      <c r="U2" s="13">
        <v>80</v>
      </c>
    </row>
    <row r="3" spans="1:29" s="74" customFormat="1" ht="18.75" x14ac:dyDescent="0.2">
      <c r="A3" s="166" t="s">
        <v>31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T3" s="73" t="s">
        <v>8</v>
      </c>
    </row>
    <row r="4" spans="1:29" s="74" customFormat="1" ht="18.75" x14ac:dyDescent="0.2">
      <c r="A4" s="166" t="s">
        <v>32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</row>
    <row r="5" spans="1:29" s="74" customFormat="1" ht="18.75" x14ac:dyDescent="0.2">
      <c r="A5" s="166" t="s">
        <v>3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</row>
    <row r="6" spans="1:29" s="74" customFormat="1" ht="19.5" thickBot="1" x14ac:dyDescent="0.25">
      <c r="A6" s="14"/>
      <c r="B6" s="14"/>
      <c r="C6" s="14"/>
      <c r="D6" s="14"/>
      <c r="E6" s="14"/>
      <c r="F6" s="14"/>
      <c r="G6" s="14"/>
      <c r="H6" s="75"/>
    </row>
    <row r="7" spans="1:29" s="74" customFormat="1" ht="16.5" thickBot="1" x14ac:dyDescent="0.25">
      <c r="A7" s="10"/>
      <c r="B7" s="77"/>
      <c r="C7" s="78"/>
      <c r="D7" s="78"/>
      <c r="E7" s="167" t="s">
        <v>14</v>
      </c>
      <c r="F7" s="168"/>
      <c r="G7" s="168"/>
      <c r="H7" s="168"/>
      <c r="I7" s="168"/>
      <c r="J7" s="169"/>
      <c r="K7" s="163" t="s">
        <v>33</v>
      </c>
      <c r="L7" s="164"/>
      <c r="M7" s="164"/>
      <c r="N7" s="164"/>
      <c r="O7" s="164"/>
      <c r="P7" s="164"/>
      <c r="Q7" s="165"/>
    </row>
    <row r="8" spans="1:29" s="80" customFormat="1" ht="32.25" thickBot="1" x14ac:dyDescent="0.25">
      <c r="A8" s="15" t="s">
        <v>4</v>
      </c>
      <c r="B8" s="16" t="s">
        <v>5</v>
      </c>
      <c r="C8" s="17" t="s">
        <v>19</v>
      </c>
      <c r="D8" s="18" t="s">
        <v>0</v>
      </c>
      <c r="E8" s="16" t="s">
        <v>20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9" t="s">
        <v>15</v>
      </c>
      <c r="L8" s="19" t="s">
        <v>34</v>
      </c>
      <c r="M8" s="20" t="s">
        <v>1</v>
      </c>
      <c r="N8" s="20" t="s">
        <v>16</v>
      </c>
      <c r="O8" s="20" t="s">
        <v>9</v>
      </c>
      <c r="P8" s="17" t="s">
        <v>10</v>
      </c>
      <c r="Q8" s="18" t="s">
        <v>11</v>
      </c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</row>
    <row r="9" spans="1:29" s="86" customFormat="1" ht="42" customHeight="1" thickBot="1" x14ac:dyDescent="0.25">
      <c r="A9" s="144" t="s">
        <v>22</v>
      </c>
      <c r="B9" s="21" t="s">
        <v>25</v>
      </c>
      <c r="C9" s="22">
        <v>112640.11</v>
      </c>
      <c r="D9" s="23">
        <v>20</v>
      </c>
      <c r="E9" s="81">
        <v>104361.81</v>
      </c>
      <c r="F9" s="82">
        <f>$U$2*(MIN(E$9)/E9)</f>
        <v>80</v>
      </c>
      <c r="G9" s="83">
        <f>D9+F9</f>
        <v>100</v>
      </c>
      <c r="H9" s="24">
        <v>1</v>
      </c>
      <c r="I9" s="25">
        <f>+$C9/$C$18*H9</f>
        <v>0.56522345648960337</v>
      </c>
      <c r="J9" s="26">
        <f t="shared" ref="J9:J15" si="0">+G9*I9</f>
        <v>56.522345648960339</v>
      </c>
      <c r="K9" s="27">
        <v>0.05</v>
      </c>
      <c r="L9" s="84">
        <f>+$E9*(1-K9)</f>
        <v>99143.719499999992</v>
      </c>
      <c r="M9" s="85">
        <f>$U$2*(MIN(L$9)/L9)</f>
        <v>80</v>
      </c>
      <c r="N9" s="85">
        <f t="shared" ref="N9:N18" si="1">$D9+M9</f>
        <v>100</v>
      </c>
      <c r="O9" s="28">
        <v>1</v>
      </c>
      <c r="P9" s="29">
        <f>+$C9/$C$18*O9</f>
        <v>0.56522345648960337</v>
      </c>
      <c r="Q9" s="30">
        <f t="shared" ref="Q9:Q15" si="2">+N9*P9</f>
        <v>56.522345648960339</v>
      </c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</row>
    <row r="10" spans="1:29" s="74" customFormat="1" ht="50.45" customHeight="1" thickBot="1" x14ac:dyDescent="0.25">
      <c r="A10" s="146"/>
      <c r="B10" s="31" t="s">
        <v>28</v>
      </c>
      <c r="C10" s="32">
        <v>112640.11</v>
      </c>
      <c r="D10" s="33">
        <v>9.0000000000000006E-5</v>
      </c>
      <c r="E10" s="150" t="s">
        <v>30</v>
      </c>
      <c r="F10" s="151"/>
      <c r="G10" s="151"/>
      <c r="H10" s="151"/>
      <c r="I10" s="151"/>
      <c r="J10" s="170"/>
      <c r="K10" s="34"/>
      <c r="L10" s="150" t="s">
        <v>30</v>
      </c>
      <c r="M10" s="151"/>
      <c r="N10" s="151"/>
      <c r="O10" s="151"/>
      <c r="P10" s="151"/>
      <c r="Q10" s="170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</row>
    <row r="11" spans="1:29" s="74" customFormat="1" ht="42" customHeight="1" x14ac:dyDescent="0.2">
      <c r="A11" s="144" t="s">
        <v>23</v>
      </c>
      <c r="B11" s="35" t="s">
        <v>25</v>
      </c>
      <c r="C11" s="36">
        <v>74132.100000000006</v>
      </c>
      <c r="D11" s="37">
        <v>20</v>
      </c>
      <c r="E11" s="87">
        <v>68560.479999999996</v>
      </c>
      <c r="F11" s="88">
        <f>$U$2*(MIN(E$11:E$14)/E11)</f>
        <v>80</v>
      </c>
      <c r="G11" s="89">
        <f t="shared" ref="G11:G15" si="3">D11+F11</f>
        <v>100</v>
      </c>
      <c r="H11" s="38">
        <v>1</v>
      </c>
      <c r="I11" s="39">
        <f>+$C11/$C$18*H11</f>
        <v>0.37199184019647114</v>
      </c>
      <c r="J11" s="40">
        <f t="shared" si="0"/>
        <v>37.199184019647113</v>
      </c>
      <c r="K11" s="41">
        <v>0.05</v>
      </c>
      <c r="L11" s="90">
        <f t="shared" ref="L11:L15" si="4">+$E11*(1-K11)</f>
        <v>65132.455999999991</v>
      </c>
      <c r="M11" s="91">
        <f>$U$2*(MIN(L$11:L$14)/L11)</f>
        <v>80</v>
      </c>
      <c r="N11" s="92">
        <f t="shared" si="1"/>
        <v>100</v>
      </c>
      <c r="O11" s="42">
        <v>1</v>
      </c>
      <c r="P11" s="39">
        <f>+$C11/$C$18*O11</f>
        <v>0.37199184019647114</v>
      </c>
      <c r="Q11" s="43">
        <f t="shared" si="2"/>
        <v>37.199184019647113</v>
      </c>
      <c r="R11" s="79"/>
      <c r="S11" s="79"/>
      <c r="T11" s="79"/>
      <c r="U11" s="93"/>
      <c r="V11" s="94"/>
      <c r="W11" s="94"/>
      <c r="X11" s="94"/>
      <c r="Y11" s="79"/>
      <c r="Z11" s="79"/>
      <c r="AA11" s="79"/>
      <c r="AB11" s="79"/>
      <c r="AC11" s="79"/>
    </row>
    <row r="12" spans="1:29" s="74" customFormat="1" ht="42" customHeight="1" thickBot="1" x14ac:dyDescent="0.25">
      <c r="A12" s="145"/>
      <c r="B12" s="44" t="s">
        <v>26</v>
      </c>
      <c r="C12" s="45">
        <v>74132.100000000006</v>
      </c>
      <c r="D12" s="46">
        <v>16</v>
      </c>
      <c r="E12" s="95">
        <v>72099.77</v>
      </c>
      <c r="F12" s="96">
        <f>$U$2*(MIN(E$11:E$14)/E12)</f>
        <v>76.072897319922092</v>
      </c>
      <c r="G12" s="97">
        <f t="shared" si="3"/>
        <v>92.072897319922092</v>
      </c>
      <c r="H12" s="47"/>
      <c r="I12" s="48"/>
      <c r="J12" s="49"/>
      <c r="K12" s="50"/>
      <c r="L12" s="98">
        <v>72099.77</v>
      </c>
      <c r="M12" s="96">
        <f>$U$2*(MIN(L$11:L$14)/L12)</f>
        <v>72.269252453925986</v>
      </c>
      <c r="N12" s="99">
        <f t="shared" si="1"/>
        <v>88.269252453925986</v>
      </c>
      <c r="O12" s="51"/>
      <c r="P12" s="48"/>
      <c r="Q12" s="52"/>
      <c r="R12" s="79"/>
      <c r="S12" s="79"/>
      <c r="T12" s="79"/>
      <c r="U12" s="93"/>
      <c r="V12" s="94"/>
      <c r="W12" s="94"/>
      <c r="X12" s="94"/>
      <c r="Y12" s="79"/>
      <c r="Z12" s="79"/>
      <c r="AA12" s="79"/>
      <c r="AB12" s="79"/>
      <c r="AC12" s="79"/>
    </row>
    <row r="13" spans="1:29" s="74" customFormat="1" ht="48" customHeight="1" thickBot="1" x14ac:dyDescent="0.25">
      <c r="A13" s="145"/>
      <c r="B13" s="44" t="s">
        <v>28</v>
      </c>
      <c r="C13" s="45">
        <v>74132.100000000006</v>
      </c>
      <c r="D13" s="46">
        <v>9.0000000000000006E-5</v>
      </c>
      <c r="E13" s="150" t="s">
        <v>30</v>
      </c>
      <c r="F13" s="151"/>
      <c r="G13" s="151"/>
      <c r="H13" s="151"/>
      <c r="I13" s="151"/>
      <c r="J13" s="170"/>
      <c r="K13" s="50"/>
      <c r="L13" s="150" t="s">
        <v>30</v>
      </c>
      <c r="M13" s="151"/>
      <c r="N13" s="151"/>
      <c r="O13" s="151"/>
      <c r="P13" s="151"/>
      <c r="Q13" s="170"/>
      <c r="R13" s="79"/>
      <c r="S13" s="79"/>
      <c r="T13" s="79"/>
      <c r="U13" s="93"/>
      <c r="V13" s="94"/>
      <c r="W13" s="94"/>
      <c r="X13" s="94"/>
      <c r="Y13" s="79"/>
      <c r="Z13" s="79"/>
      <c r="AA13" s="79"/>
      <c r="AB13" s="79"/>
      <c r="AC13" s="79"/>
    </row>
    <row r="14" spans="1:29" s="74" customFormat="1" ht="50.45" customHeight="1" thickBot="1" x14ac:dyDescent="0.25">
      <c r="A14" s="146"/>
      <c r="B14" s="53" t="s">
        <v>29</v>
      </c>
      <c r="C14" s="54">
        <v>74132.100000000006</v>
      </c>
      <c r="D14" s="55">
        <v>8</v>
      </c>
      <c r="E14" s="150" t="s">
        <v>30</v>
      </c>
      <c r="F14" s="151"/>
      <c r="G14" s="151"/>
      <c r="H14" s="151"/>
      <c r="I14" s="151"/>
      <c r="J14" s="170"/>
      <c r="K14" s="56"/>
      <c r="L14" s="150" t="s">
        <v>30</v>
      </c>
      <c r="M14" s="151"/>
      <c r="N14" s="151"/>
      <c r="O14" s="151"/>
      <c r="P14" s="151"/>
      <c r="Q14" s="170"/>
      <c r="S14" s="100"/>
      <c r="T14" s="79"/>
      <c r="U14" s="93"/>
      <c r="V14" s="94"/>
      <c r="W14" s="94"/>
      <c r="X14" s="101"/>
    </row>
    <row r="15" spans="1:29" s="74" customFormat="1" ht="42" customHeight="1" x14ac:dyDescent="0.2">
      <c r="A15" s="144" t="s">
        <v>24</v>
      </c>
      <c r="B15" s="57" t="s">
        <v>25</v>
      </c>
      <c r="C15" s="36">
        <v>12512</v>
      </c>
      <c r="D15" s="58">
        <v>20</v>
      </c>
      <c r="E15" s="102">
        <v>12021.7</v>
      </c>
      <c r="F15" s="91">
        <f>$U$2*(MIN(E$15:E$17)/E15)</f>
        <v>79.868238269129975</v>
      </c>
      <c r="G15" s="92">
        <f t="shared" si="3"/>
        <v>99.868238269129975</v>
      </c>
      <c r="H15" s="59">
        <v>1</v>
      </c>
      <c r="I15" s="39">
        <f>+$C15/$C$18*H15</f>
        <v>6.2784703313925369E-2</v>
      </c>
      <c r="J15" s="40">
        <f t="shared" si="0"/>
        <v>6.2701977102117334</v>
      </c>
      <c r="K15" s="60">
        <v>0.05</v>
      </c>
      <c r="L15" s="103">
        <f t="shared" si="4"/>
        <v>11420.615</v>
      </c>
      <c r="M15" s="91">
        <f>$U$2*(MIN(L$15:L$17)/L15)</f>
        <v>80</v>
      </c>
      <c r="N15" s="104">
        <f t="shared" si="1"/>
        <v>100</v>
      </c>
      <c r="O15" s="42">
        <v>1</v>
      </c>
      <c r="P15" s="39">
        <f>+$C15/$C$18*O15</f>
        <v>6.2784703313925369E-2</v>
      </c>
      <c r="Q15" s="43">
        <f t="shared" si="2"/>
        <v>6.278470331392537</v>
      </c>
      <c r="S15" s="100"/>
      <c r="T15" s="79"/>
      <c r="U15" s="105"/>
      <c r="V15" s="94"/>
      <c r="W15" s="94"/>
      <c r="X15" s="101"/>
    </row>
    <row r="16" spans="1:29" s="74" customFormat="1" ht="42" customHeight="1" thickBot="1" x14ac:dyDescent="0.25">
      <c r="A16" s="145"/>
      <c r="B16" s="44" t="s">
        <v>27</v>
      </c>
      <c r="C16" s="45">
        <v>12512</v>
      </c>
      <c r="D16" s="61">
        <v>18</v>
      </c>
      <c r="E16" s="95">
        <v>12001.9</v>
      </c>
      <c r="F16" s="96">
        <f>$U$2*(MIN(E$15:E$17)/E16)</f>
        <v>80</v>
      </c>
      <c r="G16" s="99">
        <f t="shared" ref="G16" si="5">D16+F16</f>
        <v>98</v>
      </c>
      <c r="H16" s="62"/>
      <c r="I16" s="48"/>
      <c r="J16" s="49"/>
      <c r="K16" s="63"/>
      <c r="L16" s="106">
        <v>12001.9</v>
      </c>
      <c r="M16" s="96">
        <f>$U$2*(MIN(L$15:L$17)/L16)</f>
        <v>76.125380148143208</v>
      </c>
      <c r="N16" s="97">
        <f t="shared" si="1"/>
        <v>94.125380148143208</v>
      </c>
      <c r="O16" s="51"/>
      <c r="P16" s="48"/>
      <c r="Q16" s="52"/>
      <c r="S16" s="100"/>
      <c r="T16" s="79"/>
      <c r="U16" s="105"/>
      <c r="V16" s="94"/>
      <c r="W16" s="94"/>
      <c r="X16" s="101"/>
    </row>
    <row r="17" spans="1:23" s="74" customFormat="1" ht="49.5" customHeight="1" thickBot="1" x14ac:dyDescent="0.25">
      <c r="A17" s="146"/>
      <c r="B17" s="53" t="s">
        <v>28</v>
      </c>
      <c r="C17" s="64">
        <v>12512</v>
      </c>
      <c r="D17" s="65">
        <v>9.0000000000000006E-5</v>
      </c>
      <c r="E17" s="150" t="s">
        <v>30</v>
      </c>
      <c r="F17" s="151"/>
      <c r="G17" s="151"/>
      <c r="H17" s="151"/>
      <c r="I17" s="151"/>
      <c r="J17" s="170"/>
      <c r="K17" s="66"/>
      <c r="L17" s="150" t="s">
        <v>30</v>
      </c>
      <c r="M17" s="151"/>
      <c r="N17" s="151"/>
      <c r="O17" s="151"/>
      <c r="P17" s="151"/>
      <c r="Q17" s="170"/>
      <c r="S17" s="107"/>
      <c r="T17" s="79"/>
      <c r="U17" s="79"/>
      <c r="V17" s="79"/>
      <c r="W17" s="79"/>
    </row>
    <row r="18" spans="1:23" ht="29.25" thickBot="1" x14ac:dyDescent="0.25">
      <c r="B18" s="67" t="s">
        <v>12</v>
      </c>
      <c r="C18" s="68">
        <f>SUM(C9,C11,C15)</f>
        <v>199284.21000000002</v>
      </c>
      <c r="I18" s="108" t="s">
        <v>13</v>
      </c>
      <c r="J18" s="69">
        <f>SUM(J9:J17)</f>
        <v>99.991727378819178</v>
      </c>
      <c r="N18" s="72">
        <f t="shared" si="1"/>
        <v>0</v>
      </c>
      <c r="P18" s="108" t="s">
        <v>13</v>
      </c>
      <c r="Q18" s="70">
        <f>SUM(Q9:Q17)</f>
        <v>99.999999999999986</v>
      </c>
    </row>
    <row r="19" spans="1:23" x14ac:dyDescent="0.2">
      <c r="J19" s="71">
        <f>SUM(E9,E11,E15)</f>
        <v>184943.99</v>
      </c>
      <c r="Q19" s="109">
        <f>SUM(L9,L11,L15)</f>
        <v>175696.79049999997</v>
      </c>
    </row>
    <row r="20" spans="1:23" ht="15" x14ac:dyDescent="0.2">
      <c r="A20" s="110" t="s">
        <v>2</v>
      </c>
      <c r="F20" s="111"/>
      <c r="G20" s="111"/>
    </row>
    <row r="21" spans="1:23" ht="15" x14ac:dyDescent="0.2">
      <c r="A21" s="112" t="s">
        <v>21</v>
      </c>
    </row>
    <row r="23" spans="1:23" ht="12.75" x14ac:dyDescent="0.2">
      <c r="A23" s="162"/>
      <c r="B23" s="162"/>
      <c r="C23" s="162"/>
      <c r="D23" s="162"/>
      <c r="E23" s="162"/>
      <c r="F23" s="162"/>
      <c r="G23" s="162"/>
    </row>
    <row r="24" spans="1:23" x14ac:dyDescent="0.2">
      <c r="I24" s="113"/>
      <c r="J24" s="113"/>
    </row>
    <row r="25" spans="1:23" x14ac:dyDescent="0.2">
      <c r="I25" s="113"/>
      <c r="J25" s="113"/>
    </row>
    <row r="27" spans="1:23" x14ac:dyDescent="0.2">
      <c r="F27" s="113"/>
      <c r="G27" s="111"/>
      <c r="M27" s="113"/>
    </row>
    <row r="28" spans="1:23" x14ac:dyDescent="0.2">
      <c r="D28" s="113"/>
      <c r="F28" s="113"/>
      <c r="G28" s="111"/>
    </row>
  </sheetData>
  <mergeCells count="17">
    <mergeCell ref="L17:Q17"/>
    <mergeCell ref="A23:G23"/>
    <mergeCell ref="K7:Q7"/>
    <mergeCell ref="A3:Q3"/>
    <mergeCell ref="A4:Q4"/>
    <mergeCell ref="A5:Q5"/>
    <mergeCell ref="E7:J7"/>
    <mergeCell ref="A15:A17"/>
    <mergeCell ref="A11:A14"/>
    <mergeCell ref="A9:A10"/>
    <mergeCell ref="E10:J10"/>
    <mergeCell ref="E13:J13"/>
    <mergeCell ref="E14:J14"/>
    <mergeCell ref="E17:J17"/>
    <mergeCell ref="L10:Q10"/>
    <mergeCell ref="L13:Q13"/>
    <mergeCell ref="L14:Q14"/>
  </mergeCells>
  <printOptions horizontalCentered="1"/>
  <pageMargins left="0" right="0" top="0.35433070866141736" bottom="0.35433070866141736" header="0.31496062992125984" footer="0.31496062992125984"/>
  <pageSetup paperSize="9" scale="4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2025-03-05T17:34:31Z</cp:lastPrinted>
  <dcterms:created xsi:type="dcterms:W3CDTF">2007-03-30T09:59:06Z</dcterms:created>
  <dcterms:modified xsi:type="dcterms:W3CDTF">2025-03-06T08:17:51Z</dcterms:modified>
</cp:coreProperties>
</file>