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\___2026-2030mtto_6048-24\AnxI-III_S-06048-24\ANEXOSaPUBLICAR\"/>
    </mc:Choice>
  </mc:AlternateContent>
  <xr:revisionPtr revIDLastSave="0" documentId="13_ncr:1_{CF7C0422-67DF-499C-B568-9761CD762E67}" xr6:coauthVersionLast="36" xr6:coauthVersionMax="36" xr10:uidLastSave="{00000000-0000-0000-0000-000000000000}"/>
  <workbookProtection workbookAlgorithmName="SHA-512" workbookHashValue="5TA45LJ9eGXNc7YUizoWUoPgssRdK49TUyzvK3sBw0NhZWTn4c1M/7F1o0INrYe4n9zCJwu3DQ+3P+r0QFQ4Bg==" workbookSaltValue="2IpSvD/Ko3tHKGSmON4g2w==" workbookSpinCount="100000" lockStructure="1"/>
  <bookViews>
    <workbookView xWindow="0" yWindow="0" windowWidth="26085" windowHeight="9810" tabRatio="858" activeTab="1" xr2:uid="{5E7A3E62-C889-4F9F-8195-5D07695EABC0}"/>
  </bookViews>
  <sheets>
    <sheet name="Instrucciones" sheetId="19" r:id="rId1"/>
    <sheet name="Anx I pg 1 oferta" sheetId="1" r:id="rId2"/>
    <sheet name="AnxI 1a ANDAL" sheetId="3" r:id="rId3"/>
    <sheet name="AnxI 1b EXTREM" sheetId="4" r:id="rId4"/>
    <sheet name="AnxI 2a ARAG" sheetId="5" r:id="rId5"/>
    <sheet name="AnxI 2b RIOJA" sheetId="6" r:id="rId6"/>
    <sheet name="AnxI 3a ASTUR" sheetId="7" r:id="rId7"/>
    <sheet name="AnxI 3b CANTAB" sheetId="8" r:id="rId8"/>
    <sheet name="AnxI 4a BALEAR" sheetId="9" r:id="rId9"/>
    <sheet name="AnxI 4b MURC" sheetId="10" r:id="rId10"/>
    <sheet name="AnxI 4c VALENC" sheetId="11" r:id="rId11"/>
    <sheet name="AnxI 5 CANAR" sheetId="12" r:id="rId12"/>
    <sheet name="AnxI 6 CLMANC" sheetId="13" r:id="rId13"/>
    <sheet name="AnxI 7 CLEON" sheetId="14" r:id="rId14"/>
    <sheet name="AnxI 8 GALIC" sheetId="15" r:id="rId15"/>
    <sheet name="AnxI 9a NAVAR" sheetId="16" r:id="rId16"/>
    <sheet name="AnxI 9b PVASCO" sheetId="17" r:id="rId17"/>
    <sheet name="VE MAXIMO" sheetId="18" r:id="rId18"/>
  </sheets>
  <definedNames>
    <definedName name="_xlnm._FilterDatabase" localSheetId="2" hidden="1">'AnxI 1a ANDAL'!$B$5:$F$28</definedName>
    <definedName name="_xlnm._FilterDatabase" localSheetId="17" hidden="1">'VE MAXIMO'!$A$3:$I$220</definedName>
    <definedName name="_xlnm.Print_Area" localSheetId="1">'Anx I pg 1 oferta'!$A$3:$K$63</definedName>
    <definedName name="_xlnm.Print_Area" localSheetId="2">'AnxI 1a ANDAL'!$B$2:$G$33</definedName>
    <definedName name="_xlnm.Print_Area" localSheetId="3">'AnxI 1b EXTREM'!$B$2:$G$33</definedName>
    <definedName name="_xlnm.Print_Area" localSheetId="4">'AnxI 2a ARAG'!$B$2:$G$33</definedName>
    <definedName name="_xlnm.Print_Area" localSheetId="5">'AnxI 2b RIOJA'!$B$2:$G$33</definedName>
    <definedName name="_xlnm.Print_Area" localSheetId="6">'AnxI 3a ASTUR'!$B$2:$G$33</definedName>
    <definedName name="_xlnm.Print_Area" localSheetId="7">'AnxI 3b CANTAB'!$B$2:$G$33</definedName>
    <definedName name="_xlnm.Print_Area" localSheetId="8">'AnxI 4a BALEAR'!$B$2:$G$33</definedName>
    <definedName name="_xlnm.Print_Area" localSheetId="9">'AnxI 4b MURC'!$B$2:$G$33</definedName>
    <definedName name="_xlnm.Print_Area" localSheetId="10">'AnxI 4c VALENC'!$B$2:$G$33</definedName>
    <definedName name="_xlnm.Print_Area" localSheetId="11">'AnxI 5 CANAR'!$B$2:$G$33</definedName>
    <definedName name="_xlnm.Print_Area" localSheetId="12">'AnxI 6 CLMANC'!$B$2:$G$33</definedName>
    <definedName name="_xlnm.Print_Area" localSheetId="13">'AnxI 7 CLEON'!$B$2:$G$33</definedName>
    <definedName name="_xlnm.Print_Area" localSheetId="14">'AnxI 8 GALIC'!$B$2:$G$33</definedName>
    <definedName name="_xlnm.Print_Area" localSheetId="15">'AnxI 9a NAVAR'!$B$2:$G$33</definedName>
    <definedName name="_xlnm.Print_Area" localSheetId="16">'AnxI 9b PVASCO'!$B$2:$G$33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7" l="1"/>
  <c r="E22" i="17"/>
  <c r="F22" i="16"/>
  <c r="E22" i="16"/>
  <c r="F22" i="15"/>
  <c r="E22" i="15"/>
  <c r="E22" i="14"/>
  <c r="F22" i="14" s="1"/>
  <c r="F22" i="13"/>
  <c r="E22" i="13"/>
  <c r="F22" i="12"/>
  <c r="E22" i="12"/>
  <c r="F22" i="11"/>
  <c r="E22" i="11"/>
  <c r="E22" i="10"/>
  <c r="F22" i="10" s="1"/>
  <c r="E22" i="9"/>
  <c r="F22" i="9" s="1"/>
  <c r="F22" i="8"/>
  <c r="E22" i="8"/>
  <c r="F22" i="7"/>
  <c r="E22" i="7"/>
  <c r="E22" i="6"/>
  <c r="F22" i="6" s="1"/>
  <c r="E22" i="5"/>
  <c r="F22" i="5" s="1"/>
  <c r="F22" i="4"/>
  <c r="E22" i="4"/>
  <c r="F22" i="3"/>
  <c r="E22" i="3"/>
  <c r="B27" i="17" l="1"/>
  <c r="B27" i="11"/>
  <c r="B27" i="10"/>
  <c r="B27" i="8"/>
  <c r="B27" i="6"/>
  <c r="B27" i="4"/>
  <c r="D27" i="4" l="1"/>
  <c r="D27" i="5"/>
  <c r="D27" i="6"/>
  <c r="D27" i="7"/>
  <c r="D27" i="8"/>
  <c r="D27" i="9"/>
  <c r="D27" i="10"/>
  <c r="D27" i="11"/>
  <c r="D27" i="12"/>
  <c r="D27" i="13"/>
  <c r="D27" i="14"/>
  <c r="D27" i="15"/>
  <c r="D27" i="16"/>
  <c r="D27" i="17"/>
  <c r="F19" i="10" l="1"/>
  <c r="F19" i="16" l="1"/>
  <c r="F19" i="15"/>
  <c r="F19" i="14"/>
  <c r="F19" i="13"/>
  <c r="F19" i="12"/>
  <c r="F19" i="11"/>
  <c r="F19" i="8"/>
  <c r="F19" i="7"/>
  <c r="F19" i="6"/>
  <c r="F19" i="5"/>
  <c r="F19" i="4"/>
  <c r="F19" i="9"/>
  <c r="F19" i="17"/>
  <c r="E19" i="4"/>
  <c r="E19" i="5"/>
  <c r="E19" i="6"/>
  <c r="E19" i="7"/>
  <c r="E19" i="8"/>
  <c r="E19" i="9"/>
  <c r="E19" i="10"/>
  <c r="E19" i="11"/>
  <c r="E19" i="12"/>
  <c r="E19" i="13"/>
  <c r="E19" i="14"/>
  <c r="E19" i="15"/>
  <c r="E19" i="16"/>
  <c r="E19" i="17"/>
  <c r="E19" i="3"/>
  <c r="D27" i="3" s="1"/>
  <c r="F16" i="4"/>
  <c r="F15" i="4"/>
  <c r="F14" i="4"/>
  <c r="F13" i="4"/>
  <c r="F12" i="4"/>
  <c r="F11" i="4"/>
  <c r="F10" i="4"/>
  <c r="F9" i="4"/>
  <c r="F8" i="4"/>
  <c r="F16" i="5"/>
  <c r="F15" i="5"/>
  <c r="F12" i="5"/>
  <c r="F11" i="5"/>
  <c r="F10" i="5"/>
  <c r="F9" i="5"/>
  <c r="F8" i="5"/>
  <c r="F16" i="6"/>
  <c r="F15" i="6"/>
  <c r="F14" i="6"/>
  <c r="F13" i="6"/>
  <c r="F12" i="6"/>
  <c r="F11" i="6"/>
  <c r="F10" i="6"/>
  <c r="F9" i="6"/>
  <c r="F8" i="6"/>
  <c r="F16" i="7"/>
  <c r="F15" i="7"/>
  <c r="F14" i="7"/>
  <c r="F13" i="7"/>
  <c r="F12" i="7"/>
  <c r="F11" i="7"/>
  <c r="F10" i="7"/>
  <c r="F9" i="7"/>
  <c r="F8" i="7"/>
  <c r="F16" i="8"/>
  <c r="F15" i="8"/>
  <c r="F14" i="8"/>
  <c r="F13" i="8"/>
  <c r="F12" i="8"/>
  <c r="F11" i="8"/>
  <c r="F10" i="8"/>
  <c r="F9" i="8"/>
  <c r="F8" i="8"/>
  <c r="F16" i="9"/>
  <c r="F15" i="9"/>
  <c r="F11" i="9"/>
  <c r="F10" i="9"/>
  <c r="F9" i="9"/>
  <c r="F8" i="9"/>
  <c r="F16" i="10"/>
  <c r="F15" i="10"/>
  <c r="F14" i="10"/>
  <c r="F13" i="10"/>
  <c r="F12" i="10"/>
  <c r="F11" i="10"/>
  <c r="F10" i="10"/>
  <c r="F9" i="10"/>
  <c r="F8" i="10"/>
  <c r="F16" i="11"/>
  <c r="F15" i="11"/>
  <c r="F14" i="11"/>
  <c r="F13" i="11"/>
  <c r="F12" i="11"/>
  <c r="F11" i="11"/>
  <c r="F10" i="11"/>
  <c r="F9" i="11"/>
  <c r="F8" i="11"/>
  <c r="F16" i="12"/>
  <c r="F15" i="12"/>
  <c r="F14" i="12"/>
  <c r="F13" i="12"/>
  <c r="F12" i="12"/>
  <c r="F11" i="12"/>
  <c r="F10" i="12"/>
  <c r="F9" i="12"/>
  <c r="F8" i="12"/>
  <c r="F16" i="13"/>
  <c r="F15" i="13"/>
  <c r="F14" i="13"/>
  <c r="F13" i="13"/>
  <c r="F12" i="13"/>
  <c r="F11" i="13"/>
  <c r="F10" i="13"/>
  <c r="F9" i="13"/>
  <c r="F8" i="13"/>
  <c r="F16" i="14"/>
  <c r="F15" i="14"/>
  <c r="F12" i="14"/>
  <c r="F11" i="14"/>
  <c r="F10" i="14"/>
  <c r="F9" i="14"/>
  <c r="F8" i="14"/>
  <c r="F16" i="15"/>
  <c r="F15" i="15"/>
  <c r="F14" i="15"/>
  <c r="F13" i="15"/>
  <c r="F12" i="15"/>
  <c r="F11" i="15"/>
  <c r="F10" i="15"/>
  <c r="F9" i="15"/>
  <c r="F8" i="15"/>
  <c r="F16" i="16"/>
  <c r="F15" i="16"/>
  <c r="F14" i="16"/>
  <c r="F13" i="16"/>
  <c r="F12" i="16"/>
  <c r="F11" i="16"/>
  <c r="F10" i="16"/>
  <c r="F9" i="16"/>
  <c r="F8" i="16"/>
  <c r="F16" i="17"/>
  <c r="F15" i="17"/>
  <c r="F11" i="17"/>
  <c r="F10" i="17"/>
  <c r="F9" i="17"/>
  <c r="F8" i="17"/>
  <c r="F16" i="3"/>
  <c r="F15" i="3"/>
  <c r="F14" i="3"/>
  <c r="F13" i="3"/>
  <c r="F12" i="3"/>
  <c r="F11" i="3"/>
  <c r="F10" i="3"/>
  <c r="F9" i="3"/>
  <c r="F8" i="3"/>
  <c r="F7" i="4"/>
  <c r="F7" i="5"/>
  <c r="F7" i="6"/>
  <c r="F7" i="7"/>
  <c r="F7" i="8"/>
  <c r="F7" i="9"/>
  <c r="F7" i="10"/>
  <c r="F7" i="11"/>
  <c r="F7" i="12"/>
  <c r="F7" i="13"/>
  <c r="F7" i="14"/>
  <c r="F7" i="15"/>
  <c r="F7" i="16"/>
  <c r="F7" i="17"/>
  <c r="F7" i="3"/>
  <c r="B29" i="17" l="1"/>
  <c r="B29" i="3"/>
  <c r="B29" i="5"/>
  <c r="B29" i="7"/>
  <c r="B29" i="8"/>
  <c r="B29" i="9"/>
  <c r="B29" i="10"/>
  <c r="B29" i="11"/>
  <c r="B29" i="12"/>
  <c r="B29" i="13"/>
  <c r="B29" i="14"/>
  <c r="B29" i="15"/>
  <c r="B29" i="16"/>
  <c r="B29" i="6"/>
  <c r="B29" i="4"/>
  <c r="F18" i="4"/>
  <c r="B2" i="3"/>
  <c r="F18" i="14" l="1"/>
  <c r="F18" i="16"/>
  <c r="F18" i="13"/>
  <c r="F18" i="6"/>
  <c r="F18" i="3"/>
  <c r="F19" i="3" s="1"/>
  <c r="F18" i="5"/>
  <c r="F18" i="7"/>
  <c r="F18" i="10"/>
  <c r="F18" i="8"/>
  <c r="F18" i="11"/>
  <c r="F18" i="17"/>
  <c r="F18" i="15"/>
  <c r="F18" i="9"/>
  <c r="F18" i="12"/>
  <c r="B2" i="17"/>
  <c r="B2" i="16"/>
  <c r="B2" i="15"/>
  <c r="B2" i="14"/>
  <c r="B2" i="13"/>
  <c r="B2" i="12"/>
  <c r="B2" i="11" l="1"/>
  <c r="B2" i="10"/>
  <c r="B2" i="9"/>
  <c r="B2" i="8"/>
  <c r="B2" i="7"/>
  <c r="B2" i="6"/>
  <c r="B2" i="5"/>
  <c r="B2" i="4"/>
  <c r="B31" i="4"/>
  <c r="B30" i="3"/>
  <c r="B31" i="3"/>
  <c r="B31" i="9"/>
  <c r="B31" i="11"/>
  <c r="B31" i="10"/>
  <c r="B30" i="9"/>
  <c r="B31" i="7"/>
  <c r="B31" i="8"/>
  <c r="B30" i="7"/>
  <c r="B30" i="11"/>
  <c r="B30" i="4"/>
  <c r="B30" i="8"/>
  <c r="B30" i="10"/>
  <c r="F27" i="4"/>
  <c r="E21" i="4" s="1"/>
  <c r="B30" i="15"/>
  <c r="B30" i="17"/>
  <c r="B31" i="6"/>
  <c r="B31" i="5"/>
  <c r="B30" i="5"/>
  <c r="B30" i="12"/>
  <c r="F27" i="9"/>
  <c r="E21" i="9" s="1"/>
  <c r="B30" i="6"/>
  <c r="B30" i="13"/>
  <c r="B30" i="14"/>
  <c r="B30" i="16"/>
  <c r="B31" i="17"/>
  <c r="B31" i="16"/>
  <c r="F27" i="3"/>
  <c r="E21" i="3" s="1"/>
  <c r="F27" i="12"/>
  <c r="F27" i="13"/>
  <c r="E21" i="13" s="1"/>
  <c r="F27" i="11"/>
  <c r="F27" i="6"/>
  <c r="F27" i="10"/>
  <c r="F27" i="5"/>
  <c r="F27" i="16"/>
  <c r="E21" i="16" s="1"/>
  <c r="F21" i="3" l="1"/>
  <c r="F21" i="13"/>
  <c r="F21" i="16"/>
  <c r="E23" i="3"/>
  <c r="E23" i="4"/>
  <c r="E23" i="16"/>
  <c r="E23" i="13"/>
  <c r="F21" i="4"/>
  <c r="E21" i="11"/>
  <c r="E23" i="11" s="1"/>
  <c r="E21" i="10"/>
  <c r="F27" i="15"/>
  <c r="E21" i="15" s="1"/>
  <c r="E23" i="15" s="1"/>
  <c r="F21" i="9"/>
  <c r="F27" i="17"/>
  <c r="E21" i="17" s="1"/>
  <c r="E23" i="17" s="1"/>
  <c r="F27" i="14"/>
  <c r="E21" i="14" s="1"/>
  <c r="E23" i="14" s="1"/>
  <c r="F27" i="8"/>
  <c r="E21" i="8" s="1"/>
  <c r="E21" i="5"/>
  <c r="E23" i="5" s="1"/>
  <c r="E21" i="12"/>
  <c r="E21" i="6"/>
  <c r="E23" i="6" s="1"/>
  <c r="F27" i="7"/>
  <c r="E21" i="7" s="1"/>
  <c r="E23" i="7" s="1"/>
  <c r="F21" i="14" l="1"/>
  <c r="F21" i="15"/>
  <c r="F21" i="5"/>
  <c r="F21" i="10"/>
  <c r="F21" i="8"/>
  <c r="F21" i="6"/>
  <c r="F21" i="17"/>
  <c r="E23" i="8"/>
  <c r="F23" i="3"/>
  <c r="E39" i="1" s="1"/>
  <c r="G39" i="1" s="1"/>
  <c r="F21" i="7"/>
  <c r="F21" i="11"/>
  <c r="F23" i="14"/>
  <c r="E54" i="1" s="1"/>
  <c r="G54" i="1" s="1"/>
  <c r="F23" i="17"/>
  <c r="E57" i="1" s="1"/>
  <c r="G57" i="1" s="1"/>
  <c r="F23" i="11"/>
  <c r="E50" i="1" s="1"/>
  <c r="G50" i="1" s="1"/>
  <c r="F23" i="5"/>
  <c r="E42" i="1" s="1"/>
  <c r="G42" i="1" s="1"/>
  <c r="F23" i="7"/>
  <c r="E45" i="1" s="1"/>
  <c r="G45" i="1" s="1"/>
  <c r="F23" i="15"/>
  <c r="E55" i="1" s="1"/>
  <c r="G55" i="1" s="1"/>
  <c r="E23" i="12"/>
  <c r="E23" i="9"/>
  <c r="F21" i="12"/>
  <c r="F23" i="16"/>
  <c r="E56" i="1" s="1"/>
  <c r="G56" i="1" s="1"/>
  <c r="F23" i="4"/>
  <c r="E40" i="1" s="1"/>
  <c r="G40" i="1" s="1"/>
  <c r="F23" i="6"/>
  <c r="E43" i="1" s="1"/>
  <c r="G43" i="1" s="1"/>
  <c r="F23" i="13"/>
  <c r="E53" i="1" s="1"/>
  <c r="G53" i="1" s="1"/>
  <c r="E23" i="10"/>
  <c r="G41" i="1" l="1"/>
  <c r="F23" i="10"/>
  <c r="E49" i="1" s="1"/>
  <c r="G49" i="1" s="1"/>
  <c r="G58" i="1"/>
  <c r="F23" i="12"/>
  <c r="E52" i="1" s="1"/>
  <c r="G52" i="1" s="1"/>
  <c r="F23" i="9"/>
  <c r="E48" i="1" s="1"/>
  <c r="G48" i="1" s="1"/>
  <c r="G44" i="1"/>
  <c r="F23" i="8"/>
  <c r="E46" i="1" s="1"/>
  <c r="G46" i="1" l="1"/>
  <c r="G47" i="1" s="1"/>
  <c r="G51" i="1"/>
  <c r="G59" i="1" l="1"/>
  <c r="B28" i="1" s="1"/>
</calcChain>
</file>

<file path=xl/sharedStrings.xml><?xml version="1.0" encoding="utf-8"?>
<sst xmlns="http://schemas.openxmlformats.org/spreadsheetml/2006/main" count="1380" uniqueCount="437">
  <si>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</si>
  <si>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</si>
  <si>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</si>
  <si>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</si>
  <si>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</si>
  <si>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</si>
  <si>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</si>
  <si>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</si>
  <si>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</si>
  <si>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</si>
  <si>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</si>
  <si>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</si>
  <si>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</si>
  <si>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</si>
  <si>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</si>
  <si>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</si>
  <si>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</si>
  <si>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 xml:space="preserve">
ESTA TABLA DESGLOSE PRECIO DE OFERTA SE PRESENTARA FIRMADA 
EN FORMATO PDF</t>
  </si>
  <si>
    <t>NOTA IMPORTANTE: 
ESTE ANEXO I  Y TABLA/S DESGLOSE DE PRECIO SE PRESENTARAN FIRMADOS
 EN FORMATO PDF</t>
  </si>
  <si>
    <t>Expediente n.º S/06048/2024</t>
  </si>
  <si>
    <t>“Servicio de mantenimiento integral en sedes de CRTVE 2026-2030"</t>
  </si>
  <si>
    <t>Las proposiciones económicas no podrán superar superar el importe total para cada uno de los lotes del valor estimado indicado en el PCAP cláusula 3ª.</t>
  </si>
  <si>
    <t>LOTE</t>
  </si>
  <si>
    <t>COMUNIDAD AUTONOMA</t>
  </si>
  <si>
    <t>Importe anual</t>
  </si>
  <si>
    <t>Andalucía, Ceuta y Melilla</t>
  </si>
  <si>
    <t>Extremadura</t>
  </si>
  <si>
    <t>Total Lote 1</t>
  </si>
  <si>
    <t>Aragón</t>
  </si>
  <si>
    <t>La Rioja</t>
  </si>
  <si>
    <t>Total Lote 2</t>
  </si>
  <si>
    <t>Asturias</t>
  </si>
  <si>
    <t>Cantabria</t>
  </si>
  <si>
    <t>Total Lote 3</t>
  </si>
  <si>
    <t xml:space="preserve">Baleares </t>
  </si>
  <si>
    <t>Murcia</t>
  </si>
  <si>
    <t>Valencia</t>
  </si>
  <si>
    <t>Total Lote  4</t>
  </si>
  <si>
    <t xml:space="preserve">Canarias </t>
  </si>
  <si>
    <t>Castilla La Mancha</t>
  </si>
  <si>
    <t>Castilla León</t>
  </si>
  <si>
    <t>Galicia</t>
  </si>
  <si>
    <t>Navarra</t>
  </si>
  <si>
    <t>País Vasco</t>
  </si>
  <si>
    <t>Total Lote  9</t>
  </si>
  <si>
    <t>TOTAL OFERTA</t>
  </si>
  <si>
    <t>Importe oferta contrato 
(2 años)</t>
  </si>
  <si>
    <t>B.  Desglose Precio</t>
  </si>
  <si>
    <t>1 Anualidad</t>
  </si>
  <si>
    <t>ANDALUCÍA, CEUTA Y MELILLA</t>
  </si>
  <si>
    <t>SERVICIO</t>
  </si>
  <si>
    <t>FIJO</t>
  </si>
  <si>
    <t>PREVENTIVO GENERAL+CONDUCTIVO</t>
  </si>
  <si>
    <t>PREVENTIVO PROTECC. CONTRA INCENDIOS</t>
  </si>
  <si>
    <t>PREVENTIVO LEGIONELLA</t>
  </si>
  <si>
    <t>PREVENTIVO GRUPOS ELECTRÓGENOS</t>
  </si>
  <si>
    <t>PREVENTIVO DESBROCES/PODA</t>
  </si>
  <si>
    <t>PREVENTIVO APARATOS ELEVADORES Y LÍNEAS DE VIDA</t>
  </si>
  <si>
    <t>PREVENTIVO PUERTAS Y BARRERAS</t>
  </si>
  <si>
    <t>PREVENTIVO PARARRAYOS</t>
  </si>
  <si>
    <t>MANTENIMIENTO TÉCNICO-LEGAL</t>
  </si>
  <si>
    <t>TERMOGRAFÍAS</t>
  </si>
  <si>
    <t>suma servicio fijo</t>
  </si>
  <si>
    <t>VARIABLE</t>
  </si>
  <si>
    <t>suma servicio variable</t>
  </si>
  <si>
    <t>AA</t>
  </si>
  <si>
    <t>Horas estimadas</t>
  </si>
  <si>
    <t>Total mano de obra ofertada</t>
  </si>
  <si>
    <t>Importe estimado Materiales</t>
  </si>
  <si>
    <t>Total oferta correctivo &gt;500 €</t>
  </si>
  <si>
    <t>(a) Debe ser el mismo precio para todas las CCAA del lote 1. No será inferior a 30,00 € ni superior a 37,00 €</t>
  </si>
  <si>
    <t xml:space="preserve">TOTAL IMPORTE OFERTADO </t>
  </si>
  <si>
    <t>Precio hora de mano de obra ofertado (a)</t>
  </si>
  <si>
    <t>.</t>
  </si>
  <si>
    <t>EXTREMADURA</t>
  </si>
  <si>
    <t>Importe contrato 
2 años</t>
  </si>
  <si>
    <t>ARAGÓN</t>
  </si>
  <si>
    <t>LA RIOJA</t>
  </si>
  <si>
    <t>ASTURIAS</t>
  </si>
  <si>
    <t>CANTABRIA</t>
  </si>
  <si>
    <t>BALEARES</t>
  </si>
  <si>
    <t>MURCIA</t>
  </si>
  <si>
    <t>CANARIAS</t>
  </si>
  <si>
    <t>VALENCIA</t>
  </si>
  <si>
    <t>CASTILLA LA MANCHA</t>
  </si>
  <si>
    <t>CASTILLA LEON</t>
  </si>
  <si>
    <t>GALICIA</t>
  </si>
  <si>
    <t>NAVARRA</t>
  </si>
  <si>
    <t>PAIS VASCO</t>
  </si>
  <si>
    <t>Importe Valor Estimado Anual</t>
  </si>
  <si>
    <t>1</t>
  </si>
  <si>
    <t xml:space="preserve">TOTAL IMPORTE </t>
  </si>
  <si>
    <t>Importe estimado hora de mano de obra</t>
  </si>
  <si>
    <t>Total mano de obra estimada</t>
  </si>
  <si>
    <t>2</t>
  </si>
  <si>
    <t>(*) Incluye Línea de Vida</t>
  </si>
  <si>
    <t>3</t>
  </si>
  <si>
    <t>4</t>
  </si>
  <si>
    <t>5</t>
  </si>
  <si>
    <t>6</t>
  </si>
  <si>
    <t>7</t>
  </si>
  <si>
    <t>8</t>
  </si>
  <si>
    <t>9</t>
  </si>
  <si>
    <t>L01a_01</t>
  </si>
  <si>
    <t>L01a_sv</t>
  </si>
  <si>
    <t>L01a_sf</t>
  </si>
  <si>
    <t>L01a_02</t>
  </si>
  <si>
    <t>L01a_03</t>
  </si>
  <si>
    <t>L01a_04</t>
  </si>
  <si>
    <t>L01a_05</t>
  </si>
  <si>
    <t>L01a_06</t>
  </si>
  <si>
    <t>L01a_07</t>
  </si>
  <si>
    <t>L01a_08</t>
  </si>
  <si>
    <t>L01a_09</t>
  </si>
  <si>
    <t>L01a_10</t>
  </si>
  <si>
    <t>L01a_11</t>
  </si>
  <si>
    <t>L01a_12</t>
  </si>
  <si>
    <t>L01a_TO</t>
  </si>
  <si>
    <t>L01a_Cd</t>
  </si>
  <si>
    <t>L01a_Ci</t>
  </si>
  <si>
    <t>L01b_01</t>
  </si>
  <si>
    <t>L01b_02</t>
  </si>
  <si>
    <t>L01b_03</t>
  </si>
  <si>
    <t>L01b_04</t>
  </si>
  <si>
    <t>L01b_05</t>
  </si>
  <si>
    <t>L01b_06</t>
  </si>
  <si>
    <t>L01b_07</t>
  </si>
  <si>
    <t>L01b_08</t>
  </si>
  <si>
    <t>L01b_09</t>
  </si>
  <si>
    <t>L01b_10</t>
  </si>
  <si>
    <t>L01b_sf</t>
  </si>
  <si>
    <t>L01b_11</t>
  </si>
  <si>
    <t>L01b_12</t>
  </si>
  <si>
    <t>L01b_sv</t>
  </si>
  <si>
    <t>L01b_TO</t>
  </si>
  <si>
    <t>L01b_Cd</t>
  </si>
  <si>
    <t>L01b_Ci</t>
  </si>
  <si>
    <t>L02a_01</t>
  </si>
  <si>
    <t>L02a_02</t>
  </si>
  <si>
    <t>L02a_03</t>
  </si>
  <si>
    <t>L02a_04</t>
  </si>
  <si>
    <t>L02a_05</t>
  </si>
  <si>
    <t>L02a_06</t>
  </si>
  <si>
    <t>L02a_07</t>
  </si>
  <si>
    <t>L02a_08</t>
  </si>
  <si>
    <t>L02a_09</t>
  </si>
  <si>
    <t>L02a_10</t>
  </si>
  <si>
    <t>L02a_sf</t>
  </si>
  <si>
    <t>L02a_11</t>
  </si>
  <si>
    <t>L02a_12</t>
  </si>
  <si>
    <t>L02a_sv</t>
  </si>
  <si>
    <t>L02a_TO</t>
  </si>
  <si>
    <t>L02a_Cd</t>
  </si>
  <si>
    <t>L02a_Ci</t>
  </si>
  <si>
    <t>L02b_01</t>
  </si>
  <si>
    <t>L02b_02</t>
  </si>
  <si>
    <t>L02b_03</t>
  </si>
  <si>
    <t>L02b_04</t>
  </si>
  <si>
    <t>L02b_05</t>
  </si>
  <si>
    <t>L02b_06</t>
  </si>
  <si>
    <t>L02b_07</t>
  </si>
  <si>
    <t>L02b_08</t>
  </si>
  <si>
    <t>L02b_09</t>
  </si>
  <si>
    <t>L02b_10</t>
  </si>
  <si>
    <t>L02b_sf</t>
  </si>
  <si>
    <t>L02b_11</t>
  </si>
  <si>
    <t>L02b_12</t>
  </si>
  <si>
    <t>L02b_sv</t>
  </si>
  <si>
    <t>L02b_TO</t>
  </si>
  <si>
    <t>L02b_Cd</t>
  </si>
  <si>
    <t>L02b_Ci</t>
  </si>
  <si>
    <t>L03a_01</t>
  </si>
  <si>
    <t>L03a_02</t>
  </si>
  <si>
    <t>L03a_03</t>
  </si>
  <si>
    <t>L03a_04</t>
  </si>
  <si>
    <t>L03a_05</t>
  </si>
  <si>
    <t>L03a_06</t>
  </si>
  <si>
    <t>L03a_07</t>
  </si>
  <si>
    <t>L03a_08</t>
  </si>
  <si>
    <t>L03a_09</t>
  </si>
  <si>
    <t>L03a_10</t>
  </si>
  <si>
    <t>L03a_sf</t>
  </si>
  <si>
    <t>L03a_11</t>
  </si>
  <si>
    <t>L03a_12</t>
  </si>
  <si>
    <t>L03a_sv</t>
  </si>
  <si>
    <t>L03a_TO</t>
  </si>
  <si>
    <t>L03a_Cd</t>
  </si>
  <si>
    <t>L03a_Ci</t>
  </si>
  <si>
    <t>L03b_01</t>
  </si>
  <si>
    <t>L03b_02</t>
  </si>
  <si>
    <t>L03b_03</t>
  </si>
  <si>
    <t>L03b_04</t>
  </si>
  <si>
    <t>L03b_05</t>
  </si>
  <si>
    <t>L03b_06</t>
  </si>
  <si>
    <t>L03b_07</t>
  </si>
  <si>
    <t>L03b_08</t>
  </si>
  <si>
    <t>L03b_09</t>
  </si>
  <si>
    <t>L03b_10</t>
  </si>
  <si>
    <t>L03b_sf</t>
  </si>
  <si>
    <t>L03b_11</t>
  </si>
  <si>
    <t>L03b_12</t>
  </si>
  <si>
    <t>L03b_sv</t>
  </si>
  <si>
    <t>L03b_TO</t>
  </si>
  <si>
    <t>L03b_Cd</t>
  </si>
  <si>
    <t>L03b_Ci</t>
  </si>
  <si>
    <t>L04a_01</t>
  </si>
  <si>
    <t>L04a_02</t>
  </si>
  <si>
    <t>L04a_03</t>
  </si>
  <si>
    <t>L04a_04</t>
  </si>
  <si>
    <t>L04a_05</t>
  </si>
  <si>
    <t>L04a_06</t>
  </si>
  <si>
    <t>L04a_07</t>
  </si>
  <si>
    <t>L04a_08</t>
  </si>
  <si>
    <t>L04a_09</t>
  </si>
  <si>
    <t>L04a_10</t>
  </si>
  <si>
    <t>L04a_sf</t>
  </si>
  <si>
    <t>L04a_11</t>
  </si>
  <si>
    <t>L04a_12</t>
  </si>
  <si>
    <t>L04a_sv</t>
  </si>
  <si>
    <t>L04a_TO</t>
  </si>
  <si>
    <t>L04a_Cd</t>
  </si>
  <si>
    <t>L04a_Ci</t>
  </si>
  <si>
    <t>L04b_01</t>
  </si>
  <si>
    <t>L04b_02</t>
  </si>
  <si>
    <t>L04b_03</t>
  </si>
  <si>
    <t>L04b_04</t>
  </si>
  <si>
    <t>L04b_05</t>
  </si>
  <si>
    <t>L04b_06</t>
  </si>
  <si>
    <t>L04b_07</t>
  </si>
  <si>
    <t>L04b_08</t>
  </si>
  <si>
    <t>L04b_09</t>
  </si>
  <si>
    <t>L04b_10</t>
  </si>
  <si>
    <t>L04b_sf</t>
  </si>
  <si>
    <t>L04b_11</t>
  </si>
  <si>
    <t>L04b_12</t>
  </si>
  <si>
    <t>L04b_sv</t>
  </si>
  <si>
    <t>L04b_TO</t>
  </si>
  <si>
    <t>L04b_Cd</t>
  </si>
  <si>
    <t>L04b_Ci</t>
  </si>
  <si>
    <t>L04c_01</t>
  </si>
  <si>
    <t>L04c_02</t>
  </si>
  <si>
    <t>L04c_03</t>
  </si>
  <si>
    <t>L04c_04</t>
  </si>
  <si>
    <t>L04c_05</t>
  </si>
  <si>
    <t>L04c_06</t>
  </si>
  <si>
    <t>L04c_07</t>
  </si>
  <si>
    <t>L04c_08</t>
  </si>
  <si>
    <t>L04c_09</t>
  </si>
  <si>
    <t>L04c_10</t>
  </si>
  <si>
    <t>L04c_sf</t>
  </si>
  <si>
    <t>L04c_11</t>
  </si>
  <si>
    <t>L04c_12</t>
  </si>
  <si>
    <t>L04c_sv</t>
  </si>
  <si>
    <t>L04c_TO</t>
  </si>
  <si>
    <t>L04c_Cd</t>
  </si>
  <si>
    <t>L04c_Ci</t>
  </si>
  <si>
    <t>L05_01</t>
  </si>
  <si>
    <t>L05_02</t>
  </si>
  <si>
    <t>L05_03</t>
  </si>
  <si>
    <t>L05_04</t>
  </si>
  <si>
    <t>L05_05</t>
  </si>
  <si>
    <t>L05_06</t>
  </si>
  <si>
    <t>L05_07</t>
  </si>
  <si>
    <t>L05_08</t>
  </si>
  <si>
    <t>L05_09</t>
  </si>
  <si>
    <t>L05_10</t>
  </si>
  <si>
    <t>L05_sf</t>
  </si>
  <si>
    <t>L05_11</t>
  </si>
  <si>
    <t>L05_12</t>
  </si>
  <si>
    <t>L05_sv</t>
  </si>
  <si>
    <t>L05_TO</t>
  </si>
  <si>
    <t>L05_Cd</t>
  </si>
  <si>
    <t>L05_Ci</t>
  </si>
  <si>
    <t>L06_01</t>
  </si>
  <si>
    <t>L06_02</t>
  </si>
  <si>
    <t>L06_03</t>
  </si>
  <si>
    <t>L06_04</t>
  </si>
  <si>
    <t>L06_05</t>
  </si>
  <si>
    <t>L06_06</t>
  </si>
  <si>
    <t>L06_07</t>
  </si>
  <si>
    <t>L06_08</t>
  </si>
  <si>
    <t>L06_09</t>
  </si>
  <si>
    <t>L06_10</t>
  </si>
  <si>
    <t>L06_sf</t>
  </si>
  <si>
    <t>L06_11</t>
  </si>
  <si>
    <t>L06_12</t>
  </si>
  <si>
    <t>L06_sv</t>
  </si>
  <si>
    <t>L06_TO</t>
  </si>
  <si>
    <t>L06_Cd</t>
  </si>
  <si>
    <t>L06_Ci</t>
  </si>
  <si>
    <t>L07_01</t>
  </si>
  <si>
    <t>L07_02</t>
  </si>
  <si>
    <t>L07_03</t>
  </si>
  <si>
    <t>L07_04</t>
  </si>
  <si>
    <t>L07_05</t>
  </si>
  <si>
    <t>L07_06</t>
  </si>
  <si>
    <t>L07_07</t>
  </si>
  <si>
    <t>L07_08</t>
  </si>
  <si>
    <t>L07_09</t>
  </si>
  <si>
    <t>L07_10</t>
  </si>
  <si>
    <t>L07_sf</t>
  </si>
  <si>
    <t>L07_11</t>
  </si>
  <si>
    <t>L07_12</t>
  </si>
  <si>
    <t>L07_sv</t>
  </si>
  <si>
    <t>L07_TO</t>
  </si>
  <si>
    <t>L07_Cd</t>
  </si>
  <si>
    <t>L07_Ci</t>
  </si>
  <si>
    <t>L08_01</t>
  </si>
  <si>
    <t>L08_02</t>
  </si>
  <si>
    <t>L08_03</t>
  </si>
  <si>
    <t>L08_04</t>
  </si>
  <si>
    <t>L08_05</t>
  </si>
  <si>
    <t>L08_06</t>
  </si>
  <si>
    <t>L08_07</t>
  </si>
  <si>
    <t>L08_08</t>
  </si>
  <si>
    <t>L08_09</t>
  </si>
  <si>
    <t>L08_10</t>
  </si>
  <si>
    <t>L08_sf</t>
  </si>
  <si>
    <t>L08_11</t>
  </si>
  <si>
    <t>L08_12</t>
  </si>
  <si>
    <t>L08_sv</t>
  </si>
  <si>
    <t>L08_TO</t>
  </si>
  <si>
    <t>L08_Cd</t>
  </si>
  <si>
    <t>L08_Ci</t>
  </si>
  <si>
    <t>L09b_01</t>
  </si>
  <si>
    <t>L09b_02</t>
  </si>
  <si>
    <t>L09b_03</t>
  </si>
  <si>
    <t>L09b_04</t>
  </si>
  <si>
    <t>L09b_05</t>
  </si>
  <si>
    <t>L09b_06</t>
  </si>
  <si>
    <t>L09b_07</t>
  </si>
  <si>
    <t>L09b_08</t>
  </si>
  <si>
    <t>L09b_09</t>
  </si>
  <si>
    <t>L09b_10</t>
  </si>
  <si>
    <t>L09b_sf</t>
  </si>
  <si>
    <t>L09b_11</t>
  </si>
  <si>
    <t>L09b_12</t>
  </si>
  <si>
    <t>L09b_sv</t>
  </si>
  <si>
    <t>L09b_TO</t>
  </si>
  <si>
    <t>L09b_Cd</t>
  </si>
  <si>
    <t>L09b_Ci</t>
  </si>
  <si>
    <t>L09a_01</t>
  </si>
  <si>
    <t>L09a_02</t>
  </si>
  <si>
    <t>L09a_03</t>
  </si>
  <si>
    <t>L09a_04</t>
  </si>
  <si>
    <t>L09a_05</t>
  </si>
  <si>
    <t>L09a_06</t>
  </si>
  <si>
    <t>L09a_07</t>
  </si>
  <si>
    <t>L09a_08</t>
  </si>
  <si>
    <t>L09a_09</t>
  </si>
  <si>
    <t>L09a_10</t>
  </si>
  <si>
    <t>L09a_sf</t>
  </si>
  <si>
    <t>L09a_11</t>
  </si>
  <si>
    <t>L09a_12</t>
  </si>
  <si>
    <t>L09a_sv</t>
  </si>
  <si>
    <t>L09a_TO</t>
  </si>
  <si>
    <t>L09a_Cd</t>
  </si>
  <si>
    <t>L09a_Ci</t>
  </si>
  <si>
    <t xml:space="preserve">VALOR ESTIMADO MAXIMO POR COMUNIDAD AUTONOMA y CONCEPTO </t>
  </si>
  <si>
    <t>L01a_00</t>
  </si>
  <si>
    <t>L01b_00</t>
  </si>
  <si>
    <t>L02a_00</t>
  </si>
  <si>
    <t>L02b_00</t>
  </si>
  <si>
    <t>L03a_00</t>
  </si>
  <si>
    <t>L03b_00</t>
  </si>
  <si>
    <t>L04a_00</t>
  </si>
  <si>
    <t>L04b_00</t>
  </si>
  <si>
    <t>L04c_00</t>
  </si>
  <si>
    <t>L05_00</t>
  </si>
  <si>
    <t>L06_00</t>
  </si>
  <si>
    <t>L07_00</t>
  </si>
  <si>
    <t>L08_00</t>
  </si>
  <si>
    <t>L09a_00</t>
  </si>
  <si>
    <t>L09b_00</t>
  </si>
  <si>
    <t>Anx I pg 1 oferta</t>
  </si>
  <si>
    <t>Desglose de precio por Comunidad Autónoma ofertada</t>
  </si>
  <si>
    <t>DEBEN PRESENTARSE LOS SIGUIENTES DOCUMENTOS EN CADA LOTE</t>
  </si>
  <si>
    <t>1)</t>
  </si>
  <si>
    <t>2)</t>
  </si>
  <si>
    <t>3)</t>
  </si>
  <si>
    <t>4)</t>
  </si>
  <si>
    <t>El Desglose de precios por Comunidad incluye avisos para evitar errores en la cumplimentación.</t>
  </si>
  <si>
    <t xml:space="preserve">Si no se presupuestan TODAS las partidas de servicio de la comunidad autónoma, las sumas de la columna "2 años" darán ERROR </t>
  </si>
  <si>
    <t>El "importe hora mano de obra" debe estar entre 30,00 y 37,00, se introducirá con un máximo de 2 decimales (sin redondeos), cualquier importe no comprendido entre ambas cifras o que supere 2 decimales</t>
  </si>
  <si>
    <t>dará ERROR en los cálculos y se mostrarán avisos en el desglose de Precio que tenga errores.</t>
  </si>
  <si>
    <t>-</t>
  </si>
  <si>
    <t>Precio hora único: en los lotes con más de una Comunidad (1,2,3,4 y 9), el precio hora mano de obra SOLO SE PODRA REGISTRAR EN PRIMERA COMUNIDAD DEL LOTE (Andalucía, Aragón, Asturias, Baleares y Navarra, respectivamente)</t>
  </si>
  <si>
    <t>No se puede rectificar ningún ERROR en importes ofertados desde esta pestaña, debe corregirse en la/s comunidad/es autónoma/s de cada lote ofertado</t>
  </si>
  <si>
    <t xml:space="preserve">IMPORTE OFERTADO MAXIMO: no superara EN NINGUN CASO el Valor estimado total de cada Comunidad Autónoma ofertada </t>
  </si>
  <si>
    <t xml:space="preserve">SERVICIO FIJO : </t>
  </si>
  <si>
    <t>Solo se ofertarán importes SIN decimales (error si se introducen importes con decimales)</t>
  </si>
  <si>
    <t>INSTRUCCIONES PARA LA PREPARACION DE ANEXO I PROPOSICIÓN ECONÓMICA</t>
  </si>
  <si>
    <r>
      <t xml:space="preserve">ESTE FICHERO EXCEL DEBE EMPLEARSE </t>
    </r>
    <r>
      <rPr>
        <b/>
        <u/>
        <sz val="11"/>
        <color theme="1"/>
        <rFont val="Calibri"/>
        <family val="2"/>
        <scheme val="minor"/>
      </rPr>
      <t xml:space="preserve">OBLIGATORIAMENTE </t>
    </r>
    <r>
      <rPr>
        <sz val="11"/>
        <color theme="1"/>
        <rFont val="Calibri"/>
        <family val="2"/>
        <scheme val="minor"/>
      </rPr>
      <t>PARA LA PREPARACION DE LA OFERTA ECONOMICA (Anexo I PCAP)</t>
    </r>
  </si>
  <si>
    <t>EL EXCEL CUMPLIMENTADO SE PRESENTARA JUNTO CON LA OFERTA FIRMADA EN PDF (presentar en sobre C un fichero ZIP que incluya oferta en PDF firmada + EXCEL cumplimentado)</t>
  </si>
  <si>
    <t>En "Anx I pg 1 oferta" solo se cumplimentarán datos de licitador y pie de firma (TODOS los importes ofertados se obtienen desde pestañas de Desglose de precio de cada Comunidad Autónoma ofertada)</t>
  </si>
  <si>
    <t>5)</t>
  </si>
  <si>
    <t>VE MAXIMO :</t>
  </si>
  <si>
    <t xml:space="preserve">6) </t>
  </si>
  <si>
    <t>Navegación</t>
  </si>
  <si>
    <t>se accede a la descripción de todas las pestañas que componen el fichero</t>
  </si>
  <si>
    <t>seleccionando una nueva pestaña (por ej. lote 9 - Pais Vasco)</t>
  </si>
  <si>
    <t>con esta acción es inmediato cambiar de pestaña del fichero</t>
  </si>
  <si>
    <t>se accede directamente a la pestaña elegida</t>
  </si>
  <si>
    <t>MANT. CORRECTIVO MATERIALES &lt; 500 € (1)</t>
  </si>
  <si>
    <t>PREVENTIVO, CORRECTIVO NO PROGRAMADO (2)</t>
  </si>
  <si>
    <t>CORRECTIVO PROGRAMADO &gt;500 € (3)</t>
  </si>
  <si>
    <t>_</t>
  </si>
  <si>
    <t>L01a_21</t>
  </si>
  <si>
    <t>L01b_21</t>
  </si>
  <si>
    <t>L02a_21</t>
  </si>
  <si>
    <t>L02b_21</t>
  </si>
  <si>
    <t>L03a_21</t>
  </si>
  <si>
    <t>L03b_21</t>
  </si>
  <si>
    <t>L04a_21</t>
  </si>
  <si>
    <t>L04b_21</t>
  </si>
  <si>
    <t>L04c_21</t>
  </si>
  <si>
    <t>L05_21</t>
  </si>
  <si>
    <t>L06_21</t>
  </si>
  <si>
    <t>L07_21</t>
  </si>
  <si>
    <t>L08_21</t>
  </si>
  <si>
    <t>L09a_21</t>
  </si>
  <si>
    <t>L09b_21</t>
  </si>
  <si>
    <t xml:space="preserve">   (3) Oferta Correctivo programado &gt;500 €</t>
  </si>
  <si>
    <t>(3) Oferta Correctivo programado &gt;500 €</t>
  </si>
  <si>
    <t>(por tanto el número mínimo de pestañas de Excel a cumplimentar son 2, excepto en lotes con varias CCAA donde deberán cumplimentarse 3 pestañas de esta excel (lotes 1,2,3,9), o lote 4 (a cumplimentar y firmar 4 pestañas)</t>
  </si>
  <si>
    <t>Las partidas en AZUL son fijas e invariables, no se pueden modificar y forman parte de la oferta ("MANT. CORRECTIVO MATERIALES &lt; 500 € " y "PREVENTIVO, CORRECTIVO NO PROGRAMADO (2)")</t>
  </si>
  <si>
    <t>Manteniendo RATON sobre la flecha resaltada en rojo en barra inferior.</t>
  </si>
  <si>
    <t>muestra menú indicando que, al pulsar con BOTON IZQUIERDO (secundario) DE RATON sobre la flecha resaltada en rojo en barra inferior.</t>
  </si>
  <si>
    <r>
      <t>(a) Debe ser el mismo precio para</t>
    </r>
    <r>
      <rPr>
        <b/>
        <i/>
        <sz val="8"/>
        <color rgb="FF000000"/>
        <rFont val="Calibri"/>
        <family val="2"/>
        <scheme val="minor"/>
      </rPr>
      <t xml:space="preserve"> todas las CCAA del lote 1</t>
    </r>
    <r>
      <rPr>
        <i/>
        <sz val="8"/>
        <color rgb="FF000000"/>
        <rFont val="Calibri"/>
        <family val="2"/>
        <scheme val="minor"/>
      </rPr>
      <t>. No será inferior a 30,00 € ni superior a 37,00 €</t>
    </r>
  </si>
  <si>
    <r>
      <t>(a) Debe ser el mismo precio para</t>
    </r>
    <r>
      <rPr>
        <b/>
        <i/>
        <sz val="8"/>
        <color rgb="FF000000"/>
        <rFont val="Calibri"/>
        <family val="2"/>
        <scheme val="minor"/>
      </rPr>
      <t xml:space="preserve"> todas las CCAA del lote 2</t>
    </r>
    <r>
      <rPr>
        <i/>
        <sz val="8"/>
        <color rgb="FF000000"/>
        <rFont val="Calibri"/>
        <family val="2"/>
        <scheme val="minor"/>
      </rPr>
      <t>. No será inferior a 30,00 € ni superior a 37,00 €</t>
    </r>
  </si>
  <si>
    <r>
      <t>(a) Debe ser el mismo precio para</t>
    </r>
    <r>
      <rPr>
        <b/>
        <i/>
        <sz val="8"/>
        <color rgb="FF000000"/>
        <rFont val="Calibri"/>
        <family val="2"/>
        <scheme val="minor"/>
      </rPr>
      <t xml:space="preserve"> todas las CCAA del lote 3</t>
    </r>
    <r>
      <rPr>
        <i/>
        <sz val="8"/>
        <color rgb="FF000000"/>
        <rFont val="Calibri"/>
        <family val="2"/>
        <scheme val="minor"/>
      </rPr>
      <t>. No será inferior a 30,00 € ni superior a 37,00 €</t>
    </r>
  </si>
  <si>
    <r>
      <t>(a) Debe ser el mismo precio para</t>
    </r>
    <r>
      <rPr>
        <b/>
        <i/>
        <sz val="8"/>
        <color rgb="FF000000"/>
        <rFont val="Calibri"/>
        <family val="2"/>
        <scheme val="minor"/>
      </rPr>
      <t xml:space="preserve"> todas las CCAA del lote 4</t>
    </r>
    <r>
      <rPr>
        <i/>
        <sz val="8"/>
        <color rgb="FF000000"/>
        <rFont val="Calibri"/>
        <family val="2"/>
        <scheme val="minor"/>
      </rPr>
      <t>. No será inferior a 30,00 € ni superior a 37,00 €</t>
    </r>
  </si>
  <si>
    <r>
      <t>(a) Debe ser el mismo precio para</t>
    </r>
    <r>
      <rPr>
        <b/>
        <i/>
        <sz val="8"/>
        <color rgb="FF000000"/>
        <rFont val="Calibri"/>
        <family val="2"/>
        <scheme val="minor"/>
      </rPr>
      <t xml:space="preserve"> todas las CCAA del lote 9</t>
    </r>
    <r>
      <rPr>
        <i/>
        <sz val="8"/>
        <color rgb="FF000000"/>
        <rFont val="Calibri"/>
        <family val="2"/>
        <scheme val="minor"/>
      </rPr>
      <t>. No será inferior a 30,00 € ni superior a 37,00 €</t>
    </r>
  </si>
  <si>
    <t>Será obligatorio cumplimentar todos los campos de los formularios en caso contrario se desestimará oferta.</t>
  </si>
  <si>
    <r>
      <t xml:space="preserve">Indicar importe anual de cada Comunidad Autónoma ofertada y las columnas “total de contrato (2 años)” </t>
    </r>
    <r>
      <rPr>
        <b/>
        <i/>
        <u/>
        <sz val="8"/>
        <color theme="1"/>
        <rFont val="Calibri"/>
        <family val="2"/>
        <scheme val="minor"/>
      </rPr>
      <t>de los lotes para los que se presenta oferta</t>
    </r>
    <r>
      <rPr>
        <i/>
        <sz val="8"/>
        <color theme="1"/>
        <rFont val="Calibri"/>
        <family val="2"/>
        <scheme val="minor"/>
      </rPr>
      <t xml:space="preserve"> incluyendo, en cada caso, el desglose de precios del apartado B.
Esta información </t>
    </r>
    <r>
      <rPr>
        <b/>
        <i/>
        <u/>
        <sz val="8"/>
        <color theme="1"/>
        <rFont val="Calibri"/>
        <family val="2"/>
        <scheme val="minor"/>
      </rPr>
      <t>solo puede completarse automáticamente</t>
    </r>
    <r>
      <rPr>
        <i/>
        <sz val="8"/>
        <color theme="1"/>
        <rFont val="Calibri"/>
        <family val="2"/>
        <scheme val="minor"/>
      </rPr>
      <t xml:space="preserve"> cumplimentando el desglose de precios de todas las CCAA incluidas en el lote a ofertar.</t>
    </r>
  </si>
  <si>
    <t>En caso de discrepancia entre el importe del precio unitario y el importe indicado en las casillas de estimación anual, prevalecerá el importe del precio unitario de cada servicio, y se corregirá el cálculo partiendo del precio unitario indicado.</t>
  </si>
  <si>
    <t>En esta pestaña se incluye detalle de total anualidad por Comunidad Autónoma y desglose de servicio variable incluidos en "PCAP 3ª Valor estimado.Precios máximos" (pgs. 8-22) PCAP)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</si>
</sst>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000000"/>
      <name val="Calibri"/>
      <family val="2"/>
    </font>
    <font>
      <b/>
      <sz val="9"/>
      <color rgb="FFFFFFFF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9"/>
      <color rgb="FFE26B0A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rgb="FF0070C0"/>
      <name val="Calibri"/>
      <family val="2"/>
      <scheme val="minor"/>
    </font>
    <font>
      <i/>
      <sz val="8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FFFF"/>
      <name val="Calibri"/>
      <family val="2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0"/>
      <name val="Calibri"/>
      <family val="2"/>
      <scheme val="minor"/>
    </font>
    <font>
      <sz val="9"/>
      <color rgb="FFFFFFCC"/>
      <name val="Calibri"/>
      <family val="2"/>
      <scheme val="minor"/>
    </font>
    <font>
      <sz val="9"/>
      <color theme="0"/>
      <name val="Calibri"/>
      <family val="2"/>
      <scheme val="minor"/>
    </font>
    <font>
      <b/>
      <i/>
      <sz val="9"/>
      <name val="Calibri"/>
      <family val="2"/>
      <scheme val="minor"/>
    </font>
    <font>
      <b/>
      <sz val="9"/>
      <name val="Calibri"/>
      <family val="2"/>
      <scheme val="minor"/>
    </font>
    <font>
      <b/>
      <i/>
      <sz val="8"/>
      <color rgb="FF000000"/>
      <name val="Calibri"/>
      <family val="2"/>
      <scheme val="minor"/>
    </font>
    <font>
      <b/>
      <i/>
      <u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lightGray"/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F79646"/>
      </left>
      <right style="medium">
        <color rgb="FFFFFFFF"/>
      </right>
      <top style="thick">
        <color rgb="FFF79646"/>
      </top>
      <bottom style="medium">
        <color rgb="FFFFFFFF"/>
      </bottom>
      <diagonal/>
    </border>
    <border>
      <left/>
      <right/>
      <top style="thick">
        <color rgb="FFF79646"/>
      </top>
      <bottom style="medium">
        <color rgb="FFFFFFFF"/>
      </bottom>
      <diagonal/>
    </border>
    <border>
      <left/>
      <right style="medium">
        <color rgb="FFF79646"/>
      </right>
      <top style="thick">
        <color rgb="FFF79646"/>
      </top>
      <bottom style="medium">
        <color rgb="FFFFFFFF"/>
      </bottom>
      <diagonal/>
    </border>
    <border>
      <left/>
      <right style="medium">
        <color rgb="FFF79646"/>
      </right>
      <top/>
      <bottom style="medium">
        <color rgb="FFF79646"/>
      </bottom>
      <diagonal/>
    </border>
    <border>
      <left/>
      <right/>
      <top/>
      <bottom style="medium">
        <color rgb="FFF79646"/>
      </bottom>
      <diagonal/>
    </border>
    <border>
      <left style="thick">
        <color rgb="FFF79646"/>
      </left>
      <right style="medium">
        <color rgb="FFF79646"/>
      </right>
      <top/>
      <bottom style="thick">
        <color rgb="FFF79646"/>
      </bottom>
      <diagonal/>
    </border>
    <border>
      <left style="thick">
        <color rgb="FFF79646"/>
      </left>
      <right style="medium">
        <color rgb="FFF79646"/>
      </right>
      <top/>
      <bottom/>
      <diagonal/>
    </border>
    <border>
      <left/>
      <right style="medium">
        <color rgb="FFF79646"/>
      </right>
      <top style="medium">
        <color rgb="FFF79646"/>
      </top>
      <bottom style="medium">
        <color rgb="FFF79646"/>
      </bottom>
      <diagonal/>
    </border>
    <border>
      <left/>
      <right style="thick">
        <color rgb="FFF79646"/>
      </right>
      <top style="medium">
        <color rgb="FFF79646"/>
      </top>
      <bottom style="medium">
        <color rgb="FFF79646"/>
      </bottom>
      <diagonal/>
    </border>
    <border>
      <left/>
      <right style="thick">
        <color rgb="FFF79646"/>
      </right>
      <top/>
      <bottom style="medium">
        <color rgb="FFF79646"/>
      </bottom>
      <diagonal/>
    </border>
    <border>
      <left/>
      <right style="medium">
        <color rgb="FFF79646"/>
      </right>
      <top/>
      <bottom style="thick">
        <color rgb="FFF79646"/>
      </bottom>
      <diagonal/>
    </border>
    <border>
      <left/>
      <right style="thick">
        <color rgb="FFF79646"/>
      </right>
      <top/>
      <bottom style="thick">
        <color rgb="FFF79646"/>
      </bottom>
      <diagonal/>
    </border>
    <border>
      <left style="medium">
        <color rgb="FFF79646"/>
      </left>
      <right/>
      <top style="medium">
        <color rgb="FFF79646"/>
      </top>
      <bottom style="medium">
        <color rgb="FFF79646"/>
      </bottom>
      <diagonal/>
    </border>
    <border>
      <left/>
      <right/>
      <top style="medium">
        <color rgb="FFF79646"/>
      </top>
      <bottom style="medium">
        <color rgb="FFF79646"/>
      </bottom>
      <diagonal/>
    </border>
    <border>
      <left style="medium">
        <color rgb="FFF79646"/>
      </left>
      <right style="medium">
        <color rgb="FFF79646"/>
      </right>
      <top/>
      <bottom style="medium">
        <color rgb="FFF79646"/>
      </bottom>
      <diagonal/>
    </border>
    <border>
      <left style="thick">
        <color rgb="FFF79646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79646"/>
      </right>
      <top style="medium">
        <color rgb="FFFFFFFF"/>
      </top>
      <bottom/>
      <diagonal/>
    </border>
    <border>
      <left style="medium">
        <color rgb="FFF79646"/>
      </left>
      <right/>
      <top style="medium">
        <color rgb="FFF79646"/>
      </top>
      <bottom/>
      <diagonal/>
    </border>
    <border>
      <left/>
      <right style="medium">
        <color rgb="FFF79646"/>
      </right>
      <top style="medium">
        <color rgb="FFF79646"/>
      </top>
      <bottom/>
      <diagonal/>
    </border>
    <border>
      <left style="medium">
        <color rgb="FFF79646"/>
      </left>
      <right style="thick">
        <color rgb="FFF79646"/>
      </right>
      <top style="medium">
        <color rgb="FFF79646"/>
      </top>
      <bottom/>
      <diagonal/>
    </border>
    <border>
      <left/>
      <right/>
      <top style="medium">
        <color rgb="FFF79646"/>
      </top>
      <bottom/>
      <diagonal/>
    </border>
    <border>
      <left style="medium">
        <color rgb="FFF79646"/>
      </left>
      <right style="medium">
        <color rgb="FFF79646"/>
      </right>
      <top style="thick">
        <color rgb="FFF79646"/>
      </top>
      <bottom/>
      <diagonal/>
    </border>
    <border>
      <left style="medium">
        <color rgb="FFF79646"/>
      </left>
      <right style="medium">
        <color rgb="FFF79646"/>
      </right>
      <top/>
      <bottom/>
      <diagonal/>
    </border>
    <border>
      <left style="medium">
        <color rgb="FFF79646"/>
      </left>
      <right/>
      <top style="medium">
        <color rgb="FFF79646"/>
      </top>
      <bottom style="thick">
        <color rgb="FFF79646"/>
      </bottom>
      <diagonal/>
    </border>
    <border>
      <left/>
      <right style="medium">
        <color rgb="FFF79646"/>
      </right>
      <top style="medium">
        <color rgb="FFF79646"/>
      </top>
      <bottom style="thick">
        <color rgb="FFF79646"/>
      </bottom>
      <diagonal/>
    </border>
    <border>
      <left style="thick">
        <color rgb="FFF79646"/>
      </left>
      <right style="medium">
        <color theme="0"/>
      </right>
      <top style="medium">
        <color theme="0"/>
      </top>
      <bottom style="medium">
        <color rgb="FFF79646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rgb="FFF79646"/>
      </left>
      <right style="thick">
        <color rgb="FFF79646"/>
      </right>
      <top style="thick">
        <color rgb="FFF79646"/>
      </top>
      <bottom/>
      <diagonal/>
    </border>
    <border>
      <left style="medium">
        <color rgb="FFF79646"/>
      </left>
      <right style="thick">
        <color rgb="FFF79646"/>
      </right>
      <top/>
      <bottom/>
      <diagonal/>
    </border>
    <border>
      <left style="thick">
        <color rgb="FFF79646"/>
      </left>
      <right style="medium">
        <color rgb="FFFFFFFF"/>
      </right>
      <top style="thick">
        <color rgb="FFF79646"/>
      </top>
      <bottom/>
      <diagonal/>
    </border>
    <border>
      <left style="medium">
        <color rgb="FFFFFFFF"/>
      </left>
      <right/>
      <top style="thick">
        <color rgb="FFF79646"/>
      </top>
      <bottom/>
      <diagonal/>
    </border>
    <border>
      <left/>
      <right style="medium">
        <color rgb="FFF79646"/>
      </right>
      <top style="thick">
        <color rgb="FFF79646"/>
      </top>
      <bottom/>
      <diagonal/>
    </border>
    <border>
      <left style="thick">
        <color rgb="FFF79646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79646"/>
      </right>
      <top/>
      <bottom style="medium">
        <color rgb="FFFFFFFF"/>
      </bottom>
      <diagonal/>
    </border>
    <border>
      <left style="thick">
        <color rgb="FFF79646"/>
      </left>
      <right style="medium">
        <color rgb="FFFFFFFF"/>
      </right>
      <top/>
      <bottom style="medium">
        <color rgb="FFF7964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3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right"/>
    </xf>
    <xf numFmtId="0" fontId="9" fillId="0" borderId="0" xfId="0" applyFont="1" applyAlignment="1" applyProtection="1">
      <alignment horizontal="right" vertical="center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horizontal="left" vertical="center"/>
    </xf>
    <xf numFmtId="0" fontId="3" fillId="0" borderId="0" xfId="0" applyFont="1" applyAlignment="1">
      <alignment vertical="center"/>
    </xf>
    <xf numFmtId="0" fontId="15" fillId="0" borderId="0" xfId="0" applyFont="1" applyAlignment="1" applyProtection="1">
      <alignment vertical="top"/>
    </xf>
    <xf numFmtId="0" fontId="24" fillId="6" borderId="12" xfId="0" applyFont="1" applyFill="1" applyBorder="1" applyAlignment="1">
      <alignment horizontal="justify" vertical="center" wrapText="1"/>
    </xf>
    <xf numFmtId="0" fontId="25" fillId="6" borderId="17" xfId="0" applyFont="1" applyFill="1" applyBorder="1" applyAlignment="1">
      <alignment horizontal="right" vertical="center"/>
    </xf>
    <xf numFmtId="0" fontId="24" fillId="0" borderId="0" xfId="0" applyFont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26" fillId="3" borderId="14" xfId="0" applyFont="1" applyFill="1" applyBorder="1" applyAlignment="1">
      <alignment horizontal="left" vertical="center"/>
    </xf>
    <xf numFmtId="0" fontId="13" fillId="0" borderId="2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4" fontId="27" fillId="0" borderId="10" xfId="0" applyNumberFormat="1" applyFont="1" applyBorder="1" applyAlignment="1">
      <alignment horizontal="center" vertical="center" wrapText="1"/>
    </xf>
    <xf numFmtId="0" fontId="0" fillId="0" borderId="0" xfId="0" applyBorder="1" applyAlignment="1" applyProtection="1">
      <alignment vertical="top"/>
    </xf>
    <xf numFmtId="0" fontId="13" fillId="0" borderId="0" xfId="0" applyFont="1" applyBorder="1" applyAlignment="1">
      <alignment horizontal="center" vertical="center"/>
    </xf>
    <xf numFmtId="0" fontId="29" fillId="0" borderId="0" xfId="0" applyFont="1" applyBorder="1" applyAlignment="1" applyProtection="1">
      <alignment horizontal="left" vertical="center"/>
    </xf>
    <xf numFmtId="0" fontId="17" fillId="6" borderId="43" xfId="0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left" vertical="center" wrapText="1"/>
    </xf>
    <xf numFmtId="0" fontId="17" fillId="6" borderId="10" xfId="0" applyFont="1" applyFill="1" applyBorder="1" applyAlignment="1">
      <alignment horizontal="left" vertical="center" wrapText="1"/>
    </xf>
    <xf numFmtId="4" fontId="4" fillId="0" borderId="17" xfId="0" applyNumberFormat="1" applyFont="1" applyBorder="1" applyAlignment="1">
      <alignment horizontal="right" vertical="center" wrapText="1" indent="1"/>
    </xf>
    <xf numFmtId="0" fontId="13" fillId="0" borderId="21" xfId="0" applyFont="1" applyBorder="1" applyAlignment="1">
      <alignment horizontal="center" vertical="center"/>
    </xf>
    <xf numFmtId="4" fontId="13" fillId="0" borderId="10" xfId="0" applyNumberFormat="1" applyFont="1" applyBorder="1" applyAlignment="1">
      <alignment horizontal="center" vertical="center" wrapText="1"/>
    </xf>
    <xf numFmtId="4" fontId="22" fillId="0" borderId="10" xfId="0" applyNumberFormat="1" applyFont="1" applyBorder="1" applyAlignment="1">
      <alignment horizontal="center" vertical="center" wrapText="1"/>
    </xf>
    <xf numFmtId="0" fontId="17" fillId="6" borderId="0" xfId="0" applyFont="1" applyFill="1" applyAlignment="1">
      <alignment horizontal="center" vertical="center" wrapText="1"/>
    </xf>
    <xf numFmtId="0" fontId="17" fillId="6" borderId="10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4" fontId="13" fillId="0" borderId="0" xfId="0" applyNumberFormat="1" applyFont="1" applyBorder="1" applyAlignment="1">
      <alignment horizontal="center" vertical="center" wrapText="1"/>
    </xf>
    <xf numFmtId="4" fontId="27" fillId="0" borderId="0" xfId="0" applyNumberFormat="1" applyFont="1" applyBorder="1" applyAlignment="1">
      <alignment horizontal="center" vertical="center" wrapText="1"/>
    </xf>
    <xf numFmtId="4" fontId="22" fillId="0" borderId="0" xfId="0" applyNumberFormat="1" applyFont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26" fillId="3" borderId="20" xfId="0" applyFont="1" applyFill="1" applyBorder="1" applyAlignment="1">
      <alignment horizontal="left" vertical="center"/>
    </xf>
    <xf numFmtId="0" fontId="31" fillId="0" borderId="0" xfId="0" applyFont="1" applyProtection="1"/>
    <xf numFmtId="0" fontId="33" fillId="0" borderId="0" xfId="0" applyFont="1" applyProtection="1"/>
    <xf numFmtId="0" fontId="34" fillId="0" borderId="0" xfId="0" applyFont="1" applyProtection="1"/>
    <xf numFmtId="0" fontId="0" fillId="0" borderId="6" xfId="0" applyBorder="1" applyAlignment="1" applyProtection="1">
      <alignment vertical="top"/>
    </xf>
    <xf numFmtId="0" fontId="35" fillId="0" borderId="0" xfId="0" applyFont="1"/>
    <xf numFmtId="0" fontId="0" fillId="0" borderId="0" xfId="0" quotePrefix="1" applyAlignment="1">
      <alignment horizontal="right"/>
    </xf>
    <xf numFmtId="0" fontId="1" fillId="0" borderId="0" xfId="0" applyFont="1"/>
    <xf numFmtId="0" fontId="0" fillId="0" borderId="58" xfId="0" applyBorder="1" applyAlignment="1" applyProtection="1">
      <alignment vertical="top"/>
    </xf>
    <xf numFmtId="0" fontId="0" fillId="0" borderId="62" xfId="0" applyBorder="1" applyAlignment="1" applyProtection="1">
      <alignment vertical="top"/>
    </xf>
    <xf numFmtId="0" fontId="0" fillId="0" borderId="64" xfId="0" applyBorder="1" applyAlignment="1" applyProtection="1">
      <alignment vertical="top"/>
    </xf>
    <xf numFmtId="0" fontId="0" fillId="0" borderId="52" xfId="0" applyBorder="1" applyAlignment="1" applyProtection="1">
      <alignment vertical="top"/>
    </xf>
    <xf numFmtId="0" fontId="0" fillId="0" borderId="47" xfId="0" applyBorder="1" applyAlignment="1" applyProtection="1">
      <alignment vertical="top"/>
    </xf>
    <xf numFmtId="0" fontId="36" fillId="4" borderId="44" xfId="0" applyFont="1" applyFill="1" applyBorder="1" applyAlignment="1" applyProtection="1">
      <alignment horizontal="center" vertical="center"/>
    </xf>
    <xf numFmtId="0" fontId="13" fillId="0" borderId="57" xfId="0" applyFont="1" applyBorder="1" applyAlignment="1" applyProtection="1">
      <alignment horizontal="right" vertical="center" indent="2"/>
    </xf>
    <xf numFmtId="0" fontId="13" fillId="0" borderId="4" xfId="0" applyFont="1" applyBorder="1" applyAlignment="1" applyProtection="1">
      <alignment horizontal="left" vertical="center" indent="1"/>
    </xf>
    <xf numFmtId="0" fontId="13" fillId="0" borderId="61" xfId="0" applyFont="1" applyBorder="1" applyAlignment="1" applyProtection="1">
      <alignment horizontal="left" vertical="center" indent="1"/>
    </xf>
    <xf numFmtId="0" fontId="13" fillId="0" borderId="63" xfId="0" applyFont="1" applyBorder="1" applyAlignment="1" applyProtection="1">
      <alignment horizontal="right" vertical="center" indent="2"/>
    </xf>
    <xf numFmtId="0" fontId="13" fillId="0" borderId="50" xfId="0" applyFont="1" applyBorder="1" applyAlignment="1" applyProtection="1">
      <alignment horizontal="left" vertical="center" indent="1"/>
    </xf>
    <xf numFmtId="0" fontId="13" fillId="0" borderId="5" xfId="0" applyFont="1" applyBorder="1" applyAlignment="1" applyProtection="1">
      <alignment horizontal="left" vertical="center" indent="1"/>
    </xf>
    <xf numFmtId="0" fontId="13" fillId="0" borderId="44" xfId="0" applyFont="1" applyBorder="1" applyAlignment="1" applyProtection="1">
      <alignment horizontal="center" vertical="center"/>
    </xf>
    <xf numFmtId="0" fontId="13" fillId="0" borderId="45" xfId="0" applyFont="1" applyBorder="1" applyAlignment="1" applyProtection="1">
      <alignment horizontal="left" vertical="center" indent="1"/>
    </xf>
    <xf numFmtId="0" fontId="3" fillId="0" borderId="0" xfId="0" applyFont="1" applyAlignment="1" applyProtection="1">
      <alignment vertical="center"/>
    </xf>
    <xf numFmtId="0" fontId="0" fillId="0" borderId="0" xfId="0" applyBorder="1" applyAlignment="1" applyProtection="1">
      <alignment horizontal="center"/>
    </xf>
    <xf numFmtId="0" fontId="16" fillId="0" borderId="0" xfId="0" applyFont="1" applyAlignment="1" applyProtection="1">
      <alignment horizontal="justify" vertical="center"/>
    </xf>
    <xf numFmtId="0" fontId="17" fillId="6" borderId="7" xfId="0" applyFont="1" applyFill="1" applyBorder="1" applyAlignment="1" applyProtection="1">
      <alignment horizontal="center" vertical="center" wrapText="1"/>
    </xf>
    <xf numFmtId="0" fontId="18" fillId="6" borderId="8" xfId="0" applyFont="1" applyFill="1" applyBorder="1" applyAlignment="1" applyProtection="1">
      <alignment horizontal="center" vertical="center" wrapText="1"/>
    </xf>
    <xf numFmtId="0" fontId="18" fillId="6" borderId="9" xfId="0" applyFont="1" applyFill="1" applyBorder="1" applyAlignment="1" applyProtection="1">
      <alignment horizontal="center" vertical="center" wrapText="1"/>
    </xf>
    <xf numFmtId="0" fontId="17" fillId="6" borderId="22" xfId="0" applyFont="1" applyFill="1" applyBorder="1" applyAlignment="1" applyProtection="1">
      <alignment horizontal="center" vertical="center" wrapText="1"/>
    </xf>
    <xf numFmtId="0" fontId="17" fillId="6" borderId="23" xfId="0" applyFont="1" applyFill="1" applyBorder="1" applyAlignment="1" applyProtection="1">
      <alignment horizontal="left" vertical="center" wrapText="1" indent="1"/>
    </xf>
    <xf numFmtId="0" fontId="17" fillId="6" borderId="24" xfId="0" applyFont="1" applyFill="1" applyBorder="1" applyAlignment="1" applyProtection="1">
      <alignment vertical="center" wrapText="1"/>
    </xf>
    <xf numFmtId="0" fontId="19" fillId="0" borderId="13" xfId="0" applyFont="1" applyBorder="1" applyAlignment="1" applyProtection="1">
      <alignment horizontal="center" vertical="center" wrapText="1"/>
    </xf>
    <xf numFmtId="4" fontId="22" fillId="0" borderId="15" xfId="0" applyNumberFormat="1" applyFont="1" applyBorder="1" applyAlignment="1" applyProtection="1">
      <alignment horizontal="right" vertical="center" wrapText="1" indent="1"/>
    </xf>
    <xf numFmtId="0" fontId="0" fillId="0" borderId="13" xfId="0" applyBorder="1" applyAlignment="1" applyProtection="1">
      <alignment horizontal="center" vertical="center" wrapText="1"/>
    </xf>
    <xf numFmtId="4" fontId="22" fillId="0" borderId="16" xfId="0" applyNumberFormat="1" applyFont="1" applyBorder="1" applyAlignment="1" applyProtection="1">
      <alignment horizontal="right" vertical="center" wrapText="1" indent="1"/>
    </xf>
    <xf numFmtId="0" fontId="0" fillId="0" borderId="13" xfId="0" applyBorder="1" applyAlignment="1" applyProtection="1">
      <alignment vertical="center" wrapText="1"/>
    </xf>
    <xf numFmtId="4" fontId="22" fillId="0" borderId="27" xfId="0" applyNumberFormat="1" applyFont="1" applyBorder="1" applyAlignment="1" applyProtection="1">
      <alignment horizontal="right" vertical="center" wrapText="1" indent="1"/>
    </xf>
    <xf numFmtId="0" fontId="21" fillId="0" borderId="11" xfId="0" applyFont="1" applyBorder="1" applyAlignment="1" applyProtection="1">
      <alignment horizontal="left" vertical="center" indent="1"/>
    </xf>
    <xf numFmtId="0" fontId="21" fillId="0" borderId="10" xfId="0" applyFont="1" applyBorder="1" applyAlignment="1" applyProtection="1">
      <alignment horizontal="left" vertical="center" indent="1"/>
    </xf>
    <xf numFmtId="0" fontId="0" fillId="0" borderId="12" xfId="0" applyBorder="1" applyAlignment="1" applyProtection="1">
      <alignment vertical="center" wrapText="1"/>
    </xf>
    <xf numFmtId="4" fontId="10" fillId="2" borderId="10" xfId="0" applyNumberFormat="1" applyFont="1" applyFill="1" applyBorder="1" applyAlignment="1" applyProtection="1">
      <alignment horizontal="right" vertical="center" wrapText="1" indent="1"/>
    </xf>
    <xf numFmtId="4" fontId="10" fillId="0" borderId="16" xfId="0" applyNumberFormat="1" applyFont="1" applyBorder="1" applyAlignment="1" applyProtection="1">
      <alignment horizontal="right" vertical="center" wrapText="1" indent="1"/>
    </xf>
    <xf numFmtId="4" fontId="20" fillId="0" borderId="10" xfId="0" applyNumberFormat="1" applyFont="1" applyBorder="1" applyAlignment="1" applyProtection="1">
      <alignment horizontal="right" vertical="center" wrapText="1" indent="1"/>
    </xf>
    <xf numFmtId="4" fontId="20" fillId="0" borderId="16" xfId="0" applyNumberFormat="1" applyFont="1" applyBorder="1" applyAlignment="1" applyProtection="1">
      <alignment horizontal="right" vertical="center" wrapText="1" indent="1"/>
    </xf>
    <xf numFmtId="4" fontId="20" fillId="5" borderId="10" xfId="0" applyNumberFormat="1" applyFont="1" applyFill="1" applyBorder="1" applyAlignment="1" applyProtection="1">
      <alignment horizontal="right" vertical="center" wrapText="1" indent="1"/>
    </xf>
    <xf numFmtId="4" fontId="20" fillId="5" borderId="16" xfId="0" applyNumberFormat="1" applyFont="1" applyFill="1" applyBorder="1" applyAlignment="1" applyProtection="1">
      <alignment horizontal="right" vertical="center" wrapText="1" indent="1"/>
    </xf>
    <xf numFmtId="4" fontId="32" fillId="0" borderId="10" xfId="0" applyNumberFormat="1" applyFont="1" applyBorder="1" applyAlignment="1" applyProtection="1">
      <alignment horizontal="right" vertical="center" wrapText="1" indent="1"/>
    </xf>
    <xf numFmtId="4" fontId="32" fillId="0" borderId="16" xfId="0" applyNumberFormat="1" applyFont="1" applyBorder="1" applyAlignment="1" applyProtection="1">
      <alignment horizontal="right" vertical="center" wrapText="1" indent="1"/>
    </xf>
    <xf numFmtId="4" fontId="10" fillId="2" borderId="17" xfId="0" applyNumberFormat="1" applyFont="1" applyFill="1" applyBorder="1" applyAlignment="1" applyProtection="1">
      <alignment horizontal="right" vertical="center" indent="1"/>
    </xf>
    <xf numFmtId="4" fontId="10" fillId="0" borderId="18" xfId="0" applyNumberFormat="1" applyFont="1" applyBorder="1" applyAlignment="1" applyProtection="1">
      <alignment horizontal="right" vertical="center" indent="1"/>
    </xf>
    <xf numFmtId="0" fontId="24" fillId="6" borderId="12" xfId="0" applyFont="1" applyFill="1" applyBorder="1" applyAlignment="1" applyProtection="1">
      <alignment horizontal="justify" vertical="center" wrapText="1"/>
    </xf>
    <xf numFmtId="0" fontId="25" fillId="6" borderId="17" xfId="0" applyFont="1" applyFill="1" applyBorder="1" applyAlignment="1" applyProtection="1">
      <alignment horizontal="right" vertical="center"/>
    </xf>
    <xf numFmtId="0" fontId="25" fillId="6" borderId="17" xfId="0" applyFont="1" applyFill="1" applyBorder="1" applyAlignment="1" applyProtection="1">
      <alignment horizontal="right" vertical="center" indent="1"/>
    </xf>
    <xf numFmtId="4" fontId="4" fillId="2" borderId="17" xfId="0" applyNumberFormat="1" applyFont="1" applyFill="1" applyBorder="1" applyAlignment="1" applyProtection="1">
      <alignment horizontal="right" vertical="center" wrapText="1" indent="1"/>
    </xf>
    <xf numFmtId="4" fontId="4" fillId="0" borderId="18" xfId="0" applyNumberFormat="1" applyFont="1" applyBorder="1" applyAlignment="1" applyProtection="1">
      <alignment horizontal="right" vertical="center" wrapText="1" indent="1"/>
    </xf>
    <xf numFmtId="0" fontId="24" fillId="0" borderId="0" xfId="0" applyFont="1" applyAlignment="1" applyProtection="1">
      <alignment horizontal="justify" vertical="center" wrapText="1"/>
    </xf>
    <xf numFmtId="0" fontId="3" fillId="8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0" fontId="26" fillId="3" borderId="20" xfId="0" applyFont="1" applyFill="1" applyBorder="1" applyAlignment="1" applyProtection="1">
      <alignment horizontal="left" vertical="center"/>
    </xf>
    <xf numFmtId="0" fontId="26" fillId="3" borderId="14" xfId="0" applyFont="1" applyFill="1" applyBorder="1" applyAlignment="1" applyProtection="1">
      <alignment horizontal="left" vertical="center"/>
    </xf>
    <xf numFmtId="0" fontId="13" fillId="0" borderId="21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27" fillId="0" borderId="10" xfId="0" applyFont="1" applyBorder="1" applyAlignment="1" applyProtection="1">
      <alignment horizontal="center" vertical="center" wrapText="1"/>
    </xf>
    <xf numFmtId="4" fontId="13" fillId="2" borderId="10" xfId="0" applyNumberFormat="1" applyFont="1" applyFill="1" applyBorder="1" applyAlignment="1" applyProtection="1">
      <alignment horizontal="center" vertical="center" wrapText="1"/>
    </xf>
    <xf numFmtId="4" fontId="27" fillId="0" borderId="10" xfId="0" applyNumberFormat="1" applyFont="1" applyBorder="1" applyAlignment="1" applyProtection="1">
      <alignment horizontal="center" vertical="center" wrapText="1"/>
    </xf>
    <xf numFmtId="4" fontId="22" fillId="2" borderId="10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vertical="top" wrapText="1"/>
    </xf>
    <xf numFmtId="0" fontId="30" fillId="6" borderId="33" xfId="0" applyFont="1" applyFill="1" applyBorder="1" applyAlignment="1" applyProtection="1">
      <alignment horizontal="center" vertical="center" wrapText="1"/>
    </xf>
    <xf numFmtId="0" fontId="30" fillId="6" borderId="34" xfId="0" applyFont="1" applyFill="1" applyBorder="1" applyAlignment="1" applyProtection="1">
      <alignment horizontal="center" vertical="center" wrapText="1"/>
    </xf>
    <xf numFmtId="4" fontId="22" fillId="9" borderId="14" xfId="0" applyNumberFormat="1" applyFont="1" applyFill="1" applyBorder="1" applyAlignment="1" applyProtection="1">
      <alignment horizontal="right" vertical="center" wrapText="1" indent="1"/>
    </xf>
    <xf numFmtId="4" fontId="22" fillId="9" borderId="27" xfId="0" applyNumberFormat="1" applyFont="1" applyFill="1" applyBorder="1" applyAlignment="1" applyProtection="1">
      <alignment horizontal="right" vertical="center" wrapText="1" indent="1"/>
    </xf>
    <xf numFmtId="4" fontId="22" fillId="9" borderId="15" xfId="0" applyNumberFormat="1" applyFont="1" applyFill="1" applyBorder="1" applyAlignment="1" applyProtection="1">
      <alignment horizontal="right" vertical="center" wrapText="1" indent="1"/>
    </xf>
    <xf numFmtId="4" fontId="22" fillId="9" borderId="16" xfId="0" applyNumberFormat="1" applyFont="1" applyFill="1" applyBorder="1" applyAlignment="1" applyProtection="1">
      <alignment horizontal="right" vertical="center" wrapText="1" indent="1"/>
    </xf>
    <xf numFmtId="4" fontId="22" fillId="2" borderId="14" xfId="0" applyNumberFormat="1" applyFont="1" applyFill="1" applyBorder="1" applyAlignment="1" applyProtection="1">
      <alignment horizontal="right" vertical="center" wrapText="1" indent="1"/>
      <protection locked="0"/>
    </xf>
    <xf numFmtId="0" fontId="38" fillId="0" borderId="0" xfId="0" applyFont="1" applyProtection="1"/>
    <xf numFmtId="0" fontId="37" fillId="0" borderId="0" xfId="0" applyFont="1"/>
    <xf numFmtId="0" fontId="38" fillId="0" borderId="0" xfId="0" applyFont="1" applyBorder="1" applyAlignment="1" applyProtection="1">
      <alignment horizontal="left" vertical="center"/>
    </xf>
    <xf numFmtId="0" fontId="37" fillId="0" borderId="0" xfId="0" applyFont="1" applyProtection="1"/>
    <xf numFmtId="4" fontId="39" fillId="9" borderId="14" xfId="0" applyNumberFormat="1" applyFont="1" applyFill="1" applyBorder="1" applyAlignment="1" applyProtection="1">
      <alignment horizontal="right" vertical="center" wrapText="1" indent="1"/>
    </xf>
    <xf numFmtId="4" fontId="40" fillId="9" borderId="27" xfId="0" applyNumberFormat="1" applyFont="1" applyFill="1" applyBorder="1" applyAlignment="1" applyProtection="1">
      <alignment horizontal="right" vertical="center" wrapText="1" indent="1"/>
    </xf>
    <xf numFmtId="4" fontId="40" fillId="9" borderId="15" xfId="0" applyNumberFormat="1" applyFont="1" applyFill="1" applyBorder="1" applyAlignment="1" applyProtection="1">
      <alignment horizontal="right" vertical="center" wrapText="1" indent="1"/>
    </xf>
    <xf numFmtId="4" fontId="40" fillId="9" borderId="16" xfId="0" applyNumberFormat="1" applyFont="1" applyFill="1" applyBorder="1" applyAlignment="1" applyProtection="1">
      <alignment horizontal="right" vertical="center" wrapText="1" indent="1"/>
    </xf>
    <xf numFmtId="4" fontId="32" fillId="2" borderId="14" xfId="0" applyNumberFormat="1" applyFont="1" applyFill="1" applyBorder="1" applyAlignment="1" applyProtection="1">
      <alignment horizontal="right" vertical="center" wrapText="1" indent="1"/>
      <protection locked="0"/>
    </xf>
    <xf numFmtId="4" fontId="32" fillId="0" borderId="15" xfId="0" applyNumberFormat="1" applyFont="1" applyBorder="1" applyAlignment="1" applyProtection="1">
      <alignment horizontal="right" vertical="center" wrapText="1" indent="1"/>
    </xf>
    <xf numFmtId="4" fontId="41" fillId="2" borderId="10" xfId="0" applyNumberFormat="1" applyFont="1" applyFill="1" applyBorder="1" applyAlignment="1" applyProtection="1">
      <alignment horizontal="right" vertical="center" wrapText="1" indent="1"/>
    </xf>
    <xf numFmtId="4" fontId="41" fillId="0" borderId="16" xfId="0" applyNumberFormat="1" applyFont="1" applyBorder="1" applyAlignment="1" applyProtection="1">
      <alignment horizontal="right" vertical="center" wrapText="1" indent="1"/>
    </xf>
    <xf numFmtId="4" fontId="42" fillId="0" borderId="10" xfId="0" applyNumberFormat="1" applyFont="1" applyBorder="1" applyAlignment="1" applyProtection="1">
      <alignment horizontal="right" vertical="center" wrapText="1" indent="1"/>
    </xf>
    <xf numFmtId="4" fontId="42" fillId="0" borderId="16" xfId="0" applyNumberFormat="1" applyFont="1" applyBorder="1" applyAlignment="1" applyProtection="1">
      <alignment horizontal="right" vertical="center" wrapText="1" indent="1"/>
    </xf>
    <xf numFmtId="4" fontId="41" fillId="2" borderId="17" xfId="0" applyNumberFormat="1" applyFont="1" applyFill="1" applyBorder="1" applyAlignment="1" applyProtection="1">
      <alignment horizontal="right" vertical="center" indent="1"/>
    </xf>
    <xf numFmtId="4" fontId="41" fillId="0" borderId="18" xfId="0" applyNumberFormat="1" applyFont="1" applyBorder="1" applyAlignment="1" applyProtection="1">
      <alignment horizontal="right" vertical="center" indent="1"/>
    </xf>
    <xf numFmtId="4" fontId="12" fillId="2" borderId="17" xfId="0" applyNumberFormat="1" applyFont="1" applyFill="1" applyBorder="1" applyAlignment="1" applyProtection="1">
      <alignment horizontal="right" vertical="center" wrapText="1" indent="1"/>
    </xf>
    <xf numFmtId="4" fontId="12" fillId="0" borderId="18" xfId="0" applyNumberFormat="1" applyFont="1" applyBorder="1" applyAlignment="1" applyProtection="1">
      <alignment horizontal="right" vertical="center" wrapText="1" indent="1"/>
    </xf>
    <xf numFmtId="0" fontId="0" fillId="0" borderId="0" xfId="0" applyAlignment="1" applyProtection="1">
      <alignment horizontal="justify" vertical="top"/>
    </xf>
    <xf numFmtId="0" fontId="0" fillId="0" borderId="0" xfId="0" applyAlignment="1" applyProtection="1">
      <alignment horizontal="justify" vertical="top" wrapText="1"/>
    </xf>
    <xf numFmtId="0" fontId="6" fillId="0" borderId="0" xfId="0" applyFont="1" applyProtection="1"/>
    <xf numFmtId="164" fontId="13" fillId="2" borderId="21" xfId="0" applyNumberFormat="1" applyFont="1" applyFill="1" applyBorder="1" applyAlignment="1" applyProtection="1">
      <alignment horizontal="center" vertical="center"/>
      <protection locked="0"/>
    </xf>
    <xf numFmtId="164" fontId="13" fillId="2" borderId="21" xfId="0" applyNumberFormat="1" applyFont="1" applyFill="1" applyBorder="1" applyAlignment="1" applyProtection="1">
      <alignment horizontal="center" vertical="center"/>
    </xf>
    <xf numFmtId="4" fontId="14" fillId="2" borderId="57" xfId="0" applyNumberFormat="1" applyFont="1" applyFill="1" applyBorder="1" applyAlignment="1" applyProtection="1">
      <alignment horizontal="right" vertical="center" indent="2"/>
    </xf>
    <xf numFmtId="4" fontId="14" fillId="2" borderId="58" xfId="0" applyNumberFormat="1" applyFont="1" applyFill="1" applyBorder="1" applyAlignment="1" applyProtection="1">
      <alignment horizontal="right" vertical="center" indent="2"/>
    </xf>
    <xf numFmtId="4" fontId="14" fillId="2" borderId="60" xfId="0" applyNumberFormat="1" applyFont="1" applyFill="1" applyBorder="1" applyAlignment="1" applyProtection="1">
      <alignment horizontal="right" vertical="center" indent="2"/>
    </xf>
    <xf numFmtId="4" fontId="14" fillId="2" borderId="45" xfId="0" applyNumberFormat="1" applyFont="1" applyFill="1" applyBorder="1" applyAlignment="1" applyProtection="1">
      <alignment horizontal="right" vertical="center" indent="2"/>
    </xf>
    <xf numFmtId="4" fontId="14" fillId="2" borderId="47" xfId="0" applyNumberFormat="1" applyFont="1" applyFill="1" applyBorder="1" applyAlignment="1" applyProtection="1">
      <alignment horizontal="right" vertical="center" indent="2"/>
    </xf>
    <xf numFmtId="4" fontId="14" fillId="2" borderId="48" xfId="0" applyNumberFormat="1" applyFont="1" applyFill="1" applyBorder="1" applyAlignment="1" applyProtection="1">
      <alignment horizontal="right" vertical="center" indent="2"/>
    </xf>
    <xf numFmtId="4" fontId="13" fillId="5" borderId="4" xfId="0" applyNumberFormat="1" applyFont="1" applyFill="1" applyBorder="1" applyAlignment="1" applyProtection="1">
      <alignment horizontal="right" vertical="center" indent="2"/>
    </xf>
    <xf numFmtId="4" fontId="13" fillId="5" borderId="6" xfId="0" applyNumberFormat="1" applyFont="1" applyFill="1" applyBorder="1" applyAlignment="1" applyProtection="1">
      <alignment horizontal="right" vertical="center" indent="2"/>
    </xf>
    <xf numFmtId="4" fontId="13" fillId="5" borderId="55" xfId="0" applyNumberFormat="1" applyFont="1" applyFill="1" applyBorder="1" applyAlignment="1" applyProtection="1">
      <alignment horizontal="right" vertical="center" indent="2"/>
    </xf>
    <xf numFmtId="4" fontId="13" fillId="5" borderId="50" xfId="0" applyNumberFormat="1" applyFont="1" applyFill="1" applyBorder="1" applyAlignment="1" applyProtection="1">
      <alignment horizontal="right" vertical="center" indent="2"/>
    </xf>
    <xf numFmtId="4" fontId="13" fillId="5" borderId="52" xfId="0" applyNumberFormat="1" applyFont="1" applyFill="1" applyBorder="1" applyAlignment="1" applyProtection="1">
      <alignment horizontal="right" vertical="center" indent="2"/>
    </xf>
    <xf numFmtId="4" fontId="13" fillId="5" borderId="53" xfId="0" applyNumberFormat="1" applyFont="1" applyFill="1" applyBorder="1" applyAlignment="1" applyProtection="1">
      <alignment horizontal="right" vertical="center" indent="2"/>
    </xf>
    <xf numFmtId="0" fontId="36" fillId="4" borderId="45" xfId="0" applyFont="1" applyFill="1" applyBorder="1" applyAlignment="1" applyProtection="1">
      <alignment horizontal="center" vertical="center" wrapText="1"/>
    </xf>
    <xf numFmtId="0" fontId="36" fillId="4" borderId="47" xfId="0" applyFont="1" applyFill="1" applyBorder="1" applyAlignment="1" applyProtection="1">
      <alignment horizontal="center" vertical="center" wrapText="1"/>
    </xf>
    <xf numFmtId="0" fontId="36" fillId="4" borderId="48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justify" wrapText="1"/>
    </xf>
    <xf numFmtId="0" fontId="0" fillId="0" borderId="0" xfId="0" applyAlignment="1" applyProtection="1">
      <alignment horizontal="justify" vertical="top" wrapText="1"/>
    </xf>
    <xf numFmtId="0" fontId="0" fillId="0" borderId="0" xfId="0" applyAlignment="1" applyProtection="1">
      <alignment horizontal="left" vertical="top" wrapText="1"/>
    </xf>
    <xf numFmtId="0" fontId="13" fillId="0" borderId="49" xfId="0" applyFont="1" applyBorder="1" applyAlignment="1" applyProtection="1">
      <alignment horizontal="center" vertical="center"/>
    </xf>
    <xf numFmtId="0" fontId="13" fillId="0" borderId="54" xfId="0" applyFont="1" applyBorder="1" applyAlignment="1" applyProtection="1">
      <alignment horizontal="center" vertical="center"/>
    </xf>
    <xf numFmtId="0" fontId="13" fillId="0" borderId="56" xfId="0" applyFont="1" applyBorder="1" applyAlignment="1" applyProtection="1">
      <alignment horizontal="center" vertical="center"/>
    </xf>
    <xf numFmtId="0" fontId="14" fillId="0" borderId="58" xfId="0" applyFont="1" applyBorder="1" applyAlignment="1" applyProtection="1">
      <alignment horizontal="center" vertical="center"/>
    </xf>
    <xf numFmtId="0" fontId="14" fillId="0" borderId="59" xfId="0" applyFont="1" applyBorder="1" applyAlignment="1" applyProtection="1">
      <alignment horizontal="center" vertical="center"/>
    </xf>
    <xf numFmtId="4" fontId="13" fillId="2" borderId="45" xfId="0" applyNumberFormat="1" applyFont="1" applyFill="1" applyBorder="1" applyAlignment="1" applyProtection="1">
      <alignment horizontal="right" vertical="center" indent="2"/>
    </xf>
    <xf numFmtId="4" fontId="13" fillId="2" borderId="46" xfId="0" applyNumberFormat="1" applyFont="1" applyFill="1" applyBorder="1" applyAlignment="1" applyProtection="1">
      <alignment horizontal="right" vertical="center" indent="2"/>
    </xf>
    <xf numFmtId="4" fontId="13" fillId="2" borderId="50" xfId="0" applyNumberFormat="1" applyFont="1" applyFill="1" applyBorder="1" applyAlignment="1" applyProtection="1">
      <alignment horizontal="right" vertical="center" indent="2"/>
    </xf>
    <xf numFmtId="4" fontId="13" fillId="2" borderId="51" xfId="0" applyNumberFormat="1" applyFont="1" applyFill="1" applyBorder="1" applyAlignment="1" applyProtection="1">
      <alignment horizontal="right" vertical="center" indent="2"/>
    </xf>
    <xf numFmtId="4" fontId="13" fillId="2" borderId="4" xfId="0" applyNumberFormat="1" applyFont="1" applyFill="1" applyBorder="1" applyAlignment="1" applyProtection="1">
      <alignment horizontal="right" vertical="center" indent="2"/>
    </xf>
    <xf numFmtId="4" fontId="13" fillId="2" borderId="2" xfId="0" applyNumberFormat="1" applyFont="1" applyFill="1" applyBorder="1" applyAlignment="1" applyProtection="1">
      <alignment horizontal="right" vertical="center" indent="2"/>
    </xf>
    <xf numFmtId="4" fontId="13" fillId="0" borderId="64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horizontal="left" wrapText="1"/>
    </xf>
    <xf numFmtId="0" fontId="36" fillId="4" borderId="46" xfId="0" applyFont="1" applyFill="1" applyBorder="1" applyAlignment="1" applyProtection="1">
      <alignment horizontal="center" vertical="center" wrapText="1"/>
    </xf>
    <xf numFmtId="0" fontId="13" fillId="0" borderId="50" xfId="0" applyFont="1" applyBorder="1" applyAlignment="1" applyProtection="1">
      <alignment horizontal="left" vertical="center" indent="1"/>
    </xf>
    <xf numFmtId="0" fontId="13" fillId="0" borderId="51" xfId="0" applyFont="1" applyBorder="1" applyAlignment="1" applyProtection="1">
      <alignment horizontal="left" vertical="center" indent="1"/>
    </xf>
    <xf numFmtId="0" fontId="13" fillId="0" borderId="5" xfId="0" applyFont="1" applyBorder="1" applyAlignment="1" applyProtection="1">
      <alignment horizontal="left" vertical="center" indent="1"/>
    </xf>
    <xf numFmtId="0" fontId="13" fillId="0" borderId="3" xfId="0" applyFont="1" applyBorder="1" applyAlignment="1" applyProtection="1">
      <alignment horizontal="left" vertical="center" indent="1"/>
    </xf>
    <xf numFmtId="0" fontId="13" fillId="0" borderId="52" xfId="0" applyFont="1" applyBorder="1" applyAlignment="1" applyProtection="1">
      <alignment horizontal="left" vertical="center" indent="1"/>
    </xf>
    <xf numFmtId="4" fontId="13" fillId="2" borderId="52" xfId="0" applyNumberFormat="1" applyFont="1" applyFill="1" applyBorder="1" applyAlignment="1" applyProtection="1">
      <alignment horizontal="right" vertical="center" indent="2"/>
    </xf>
    <xf numFmtId="4" fontId="13" fillId="2" borderId="6" xfId="0" applyNumberFormat="1" applyFont="1" applyFill="1" applyBorder="1" applyAlignment="1" applyProtection="1">
      <alignment horizontal="right" vertical="center" indent="2"/>
    </xf>
    <xf numFmtId="4" fontId="14" fillId="0" borderId="58" xfId="0" applyNumberFormat="1" applyFont="1" applyBorder="1" applyAlignment="1" applyProtection="1">
      <alignment horizontal="center" vertical="center"/>
    </xf>
    <xf numFmtId="4" fontId="14" fillId="0" borderId="59" xfId="0" applyNumberFormat="1" applyFont="1" applyBorder="1" applyAlignment="1" applyProtection="1">
      <alignment horizontal="center" vertical="center"/>
    </xf>
    <xf numFmtId="4" fontId="14" fillId="0" borderId="64" xfId="0" applyNumberFormat="1" applyFont="1" applyBorder="1" applyAlignment="1" applyProtection="1">
      <alignment horizontal="center" vertical="center"/>
    </xf>
    <xf numFmtId="0" fontId="36" fillId="0" borderId="44" xfId="0" applyFont="1" applyBorder="1" applyAlignment="1" applyProtection="1">
      <alignment horizontal="center" vertical="center"/>
    </xf>
    <xf numFmtId="0" fontId="36" fillId="0" borderId="47" xfId="0" applyFont="1" applyBorder="1" applyAlignment="1" applyProtection="1">
      <alignment horizontal="center" vertical="center"/>
    </xf>
    <xf numFmtId="0" fontId="21" fillId="0" borderId="19" xfId="0" applyFont="1" applyBorder="1" applyAlignment="1" applyProtection="1">
      <alignment horizontal="left" vertical="center" indent="1"/>
    </xf>
    <xf numFmtId="0" fontId="21" fillId="0" borderId="14" xfId="0" applyFont="1" applyBorder="1" applyAlignment="1" applyProtection="1">
      <alignment horizontal="left" vertical="center" indent="1"/>
    </xf>
    <xf numFmtId="0" fontId="16" fillId="0" borderId="0" xfId="0" applyFont="1" applyAlignment="1" applyProtection="1">
      <alignment horizontal="left" vertical="center"/>
    </xf>
    <xf numFmtId="0" fontId="2" fillId="0" borderId="0" xfId="0" applyFont="1" applyBorder="1" applyAlignment="1" applyProtection="1">
      <alignment horizontal="center" vertical="top" wrapText="1"/>
    </xf>
    <xf numFmtId="0" fontId="19" fillId="7" borderId="29" xfId="0" applyFont="1" applyFill="1" applyBorder="1" applyAlignment="1" applyProtection="1">
      <alignment horizontal="center" vertical="center" wrapText="1"/>
    </xf>
    <xf numFmtId="0" fontId="19" fillId="7" borderId="30" xfId="0" applyFont="1" applyFill="1" applyBorder="1" applyAlignment="1" applyProtection="1">
      <alignment horizontal="center" vertical="center" wrapText="1"/>
    </xf>
    <xf numFmtId="0" fontId="19" fillId="7" borderId="35" xfId="0" applyFont="1" applyFill="1" applyBorder="1" applyAlignment="1" applyProtection="1">
      <alignment horizontal="center" vertical="center" wrapText="1"/>
    </xf>
    <xf numFmtId="0" fontId="19" fillId="7" borderId="36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top" wrapText="1"/>
      <protection locked="0"/>
    </xf>
    <xf numFmtId="0" fontId="21" fillId="0" borderId="25" xfId="0" applyFont="1" applyBorder="1" applyAlignment="1" applyProtection="1">
      <alignment horizontal="left" vertical="center" indent="1"/>
    </xf>
    <xf numFmtId="0" fontId="21" fillId="0" borderId="26" xfId="0" applyFont="1" applyBorder="1" applyAlignment="1" applyProtection="1">
      <alignment horizontal="left" vertical="center" indent="1"/>
    </xf>
    <xf numFmtId="0" fontId="26" fillId="3" borderId="19" xfId="0" applyFont="1" applyFill="1" applyBorder="1" applyAlignment="1" applyProtection="1">
      <alignment horizontal="left" vertical="center"/>
    </xf>
    <xf numFmtId="0" fontId="26" fillId="3" borderId="20" xfId="0" applyFont="1" applyFill="1" applyBorder="1" applyAlignment="1" applyProtection="1">
      <alignment horizontal="left" vertical="center"/>
    </xf>
    <xf numFmtId="0" fontId="28" fillId="0" borderId="28" xfId="0" applyFont="1" applyBorder="1" applyAlignment="1" applyProtection="1">
      <alignment horizontal="left" vertical="center"/>
    </xf>
    <xf numFmtId="0" fontId="23" fillId="0" borderId="19" xfId="0" applyFont="1" applyBorder="1" applyAlignment="1" applyProtection="1">
      <alignment horizontal="right" vertical="center" indent="1"/>
    </xf>
    <xf numFmtId="0" fontId="23" fillId="0" borderId="14" xfId="0" applyFont="1" applyBorder="1" applyAlignment="1" applyProtection="1">
      <alignment horizontal="right" vertical="center" indent="1"/>
    </xf>
    <xf numFmtId="0" fontId="23" fillId="0" borderId="31" xfId="0" applyFont="1" applyBorder="1" applyAlignment="1" applyProtection="1">
      <alignment horizontal="right" vertical="center" indent="1"/>
    </xf>
    <xf numFmtId="0" fontId="23" fillId="0" borderId="32" xfId="0" applyFont="1" applyBorder="1" applyAlignment="1" applyProtection="1">
      <alignment horizontal="right" vertical="center" indent="1"/>
    </xf>
    <xf numFmtId="0" fontId="21" fillId="0" borderId="19" xfId="0" applyFont="1" applyFill="1" applyBorder="1" applyAlignment="1" applyProtection="1">
      <alignment horizontal="left" vertical="center" indent="1"/>
    </xf>
    <xf numFmtId="0" fontId="21" fillId="0" borderId="14" xfId="0" applyFont="1" applyFill="1" applyBorder="1" applyAlignment="1" applyProtection="1">
      <alignment horizontal="left" vertical="center" indent="1"/>
    </xf>
    <xf numFmtId="0" fontId="17" fillId="6" borderId="37" xfId="0" applyFont="1" applyFill="1" applyBorder="1" applyAlignment="1">
      <alignment horizontal="center" vertical="center" wrapText="1"/>
    </xf>
    <xf numFmtId="0" fontId="17" fillId="6" borderId="40" xfId="0" applyFont="1" applyFill="1" applyBorder="1" applyAlignment="1">
      <alignment horizontal="center" vertical="center" wrapText="1"/>
    </xf>
    <xf numFmtId="0" fontId="18" fillId="6" borderId="38" xfId="0" applyFont="1" applyFill="1" applyBorder="1" applyAlignment="1">
      <alignment horizontal="center" vertical="center" wrapText="1"/>
    </xf>
    <xf numFmtId="0" fontId="18" fillId="6" borderId="41" xfId="0" applyFont="1" applyFill="1" applyBorder="1" applyAlignment="1">
      <alignment horizontal="center" vertical="center" wrapText="1"/>
    </xf>
    <xf numFmtId="0" fontId="18" fillId="6" borderId="39" xfId="0" applyFont="1" applyFill="1" applyBorder="1" applyAlignment="1">
      <alignment horizontal="center" vertical="center" wrapText="1"/>
    </xf>
    <xf numFmtId="0" fontId="18" fillId="6" borderId="42" xfId="0" applyFont="1" applyFill="1" applyBorder="1" applyAlignment="1">
      <alignment horizontal="center" vertical="center" wrapText="1"/>
    </xf>
    <xf numFmtId="0" fontId="19" fillId="7" borderId="29" xfId="0" applyFont="1" applyFill="1" applyBorder="1" applyAlignment="1">
      <alignment horizontal="center" vertical="center" wrapText="1"/>
    </xf>
    <xf numFmtId="0" fontId="19" fillId="7" borderId="30" xfId="0" applyFont="1" applyFill="1" applyBorder="1" applyAlignment="1">
      <alignment horizontal="center" vertical="center" wrapText="1"/>
    </xf>
    <xf numFmtId="0" fontId="19" fillId="7" borderId="21" xfId="0" applyFont="1" applyFill="1" applyBorder="1" applyAlignment="1">
      <alignment horizontal="center" vertical="center" wrapText="1"/>
    </xf>
    <xf numFmtId="0" fontId="26" fillId="3" borderId="19" xfId="0" applyFont="1" applyFill="1" applyBorder="1" applyAlignment="1">
      <alignment horizontal="left" vertical="center"/>
    </xf>
    <xf numFmtId="0" fontId="26" fillId="3" borderId="20" xfId="0" applyFont="1" applyFill="1" applyBorder="1" applyAlignment="1">
      <alignment horizontal="left" vertical="center"/>
    </xf>
    <xf numFmtId="0" fontId="28" fillId="0" borderId="28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78</xdr:row>
      <xdr:rowOff>1</xdr:rowOff>
    </xdr:from>
    <xdr:to>
      <xdr:col>2</xdr:col>
      <xdr:colOff>708587</xdr:colOff>
      <xdr:row>91</xdr:row>
      <xdr:rowOff>57151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3CC9011-DE8E-4C82-9D37-C5207A3AA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2192001"/>
          <a:ext cx="1946837" cy="2533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</xdr:row>
      <xdr:rowOff>1</xdr:rowOff>
    </xdr:from>
    <xdr:to>
      <xdr:col>3</xdr:col>
      <xdr:colOff>10098</xdr:colOff>
      <xdr:row>108</xdr:row>
      <xdr:rowOff>114301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BA60D07-C4F3-48F3-9858-081A94B340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0" y="15430501"/>
          <a:ext cx="2010348" cy="2590800"/>
        </a:xfrm>
        <a:prstGeom prst="rect">
          <a:avLst/>
        </a:prstGeom>
      </xdr:spPr>
    </xdr:pic>
    <xdr:clientData/>
  </xdr:twoCellAnchor>
  <xdr:twoCellAnchor editAs="oneCell">
    <xdr:from>
      <xdr:col>0</xdr:col>
      <xdr:colOff>438150</xdr:colOff>
      <xdr:row>113</xdr:row>
      <xdr:rowOff>133350</xdr:rowOff>
    </xdr:from>
    <xdr:to>
      <xdr:col>10</xdr:col>
      <xdr:colOff>302501</xdr:colOff>
      <xdr:row>147</xdr:row>
      <xdr:rowOff>47625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C5A2A70-AB67-488E-873C-410D8E441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18611850"/>
          <a:ext cx="7674851" cy="6391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333375</xdr:colOff>
      <xdr:row>43</xdr:row>
      <xdr:rowOff>180975</xdr:rowOff>
    </xdr:from>
    <xdr:to>
      <xdr:col>10</xdr:col>
      <xdr:colOff>17644</xdr:colOff>
      <xdr:row>72</xdr:row>
      <xdr:rowOff>19050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FF0FFB3-1E13-4A86-87C3-93A129227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3375" y="8372475"/>
          <a:ext cx="7494769" cy="5362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2</xdr:col>
      <xdr:colOff>171450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2E92-83C7-4740-A59C-D424C336559D}">
  <sheetPr codeName="Hoja1"/>
  <dimension ref="A2:C152"/>
  <sheetViews>
    <sheetView showGridLines="0" workbookViewId="0">
      <pane ySplit="2" topLeftCell="A3" activePane="bottomLeft" state="frozen"/>
      <selection pane="bottomLeft" activeCell="F34" sqref="F34"/>
    </sheetView>
  </sheetViews>
  <sheetFormatPr baseColWidth="10" defaultRowHeight="15" x14ac:dyDescent="0.25"/>
  <cols>
    <col min="1" max="1" width="7.140625" customWidth="1"/>
    <col min="2" max="2" width="18.5703125" customWidth="1"/>
  </cols>
  <sheetData>
    <row r="2" spans="1:2" x14ac:dyDescent="0.25">
      <c r="B2" s="53" t="s">
        <v>391</v>
      </c>
    </row>
    <row r="4" spans="1:2" x14ac:dyDescent="0.25">
      <c r="A4" t="s">
        <v>377</v>
      </c>
      <c r="B4" t="s">
        <v>392</v>
      </c>
    </row>
    <row r="5" spans="1:2" x14ac:dyDescent="0.25">
      <c r="B5" t="s">
        <v>393</v>
      </c>
    </row>
    <row r="7" spans="1:2" x14ac:dyDescent="0.25">
      <c r="A7" t="s">
        <v>378</v>
      </c>
      <c r="B7" t="s">
        <v>376</v>
      </c>
    </row>
    <row r="9" spans="1:2" x14ac:dyDescent="0.25">
      <c r="B9" t="s">
        <v>374</v>
      </c>
    </row>
    <row r="10" spans="1:2" x14ac:dyDescent="0.25">
      <c r="B10" t="s">
        <v>375</v>
      </c>
    </row>
    <row r="12" spans="1:2" x14ac:dyDescent="0.25">
      <c r="B12" t="s">
        <v>424</v>
      </c>
    </row>
    <row r="14" spans="1:2" x14ac:dyDescent="0.25">
      <c r="A14" t="s">
        <v>379</v>
      </c>
      <c r="B14" t="s">
        <v>394</v>
      </c>
    </row>
    <row r="15" spans="1:2" x14ac:dyDescent="0.25">
      <c r="B15" t="s">
        <v>387</v>
      </c>
    </row>
    <row r="18" spans="1:3" x14ac:dyDescent="0.25">
      <c r="A18" t="s">
        <v>380</v>
      </c>
      <c r="B18" t="s">
        <v>381</v>
      </c>
    </row>
    <row r="20" spans="1:3" x14ac:dyDescent="0.25">
      <c r="A20" s="52" t="s">
        <v>385</v>
      </c>
      <c r="B20" t="s">
        <v>389</v>
      </c>
    </row>
    <row r="21" spans="1:3" x14ac:dyDescent="0.25">
      <c r="A21" s="52"/>
      <c r="C21" t="s">
        <v>390</v>
      </c>
    </row>
    <row r="22" spans="1:3" x14ac:dyDescent="0.25">
      <c r="A22" s="52"/>
    </row>
    <row r="24" spans="1:3" x14ac:dyDescent="0.25">
      <c r="A24" s="52" t="s">
        <v>385</v>
      </c>
      <c r="B24" t="s">
        <v>382</v>
      </c>
    </row>
    <row r="26" spans="1:3" x14ac:dyDescent="0.25">
      <c r="A26" s="52" t="s">
        <v>385</v>
      </c>
      <c r="B26" s="51" t="s">
        <v>425</v>
      </c>
    </row>
    <row r="28" spans="1:3" x14ac:dyDescent="0.25">
      <c r="A28" s="52" t="s">
        <v>385</v>
      </c>
      <c r="B28" t="s">
        <v>383</v>
      </c>
    </row>
    <row r="29" spans="1:3" x14ac:dyDescent="0.25">
      <c r="B29" t="s">
        <v>384</v>
      </c>
    </row>
    <row r="31" spans="1:3" x14ac:dyDescent="0.25">
      <c r="A31" s="52" t="s">
        <v>385</v>
      </c>
      <c r="B31" t="s">
        <v>386</v>
      </c>
    </row>
    <row r="33" spans="1:3" x14ac:dyDescent="0.25">
      <c r="A33" s="52" t="s">
        <v>385</v>
      </c>
      <c r="B33" t="s">
        <v>388</v>
      </c>
    </row>
    <row r="36" spans="1:3" x14ac:dyDescent="0.25">
      <c r="A36" t="s">
        <v>395</v>
      </c>
      <c r="B36" t="s">
        <v>396</v>
      </c>
      <c r="C36" t="s">
        <v>436</v>
      </c>
    </row>
    <row r="40" spans="1:3" x14ac:dyDescent="0.25">
      <c r="A40" t="s">
        <v>397</v>
      </c>
      <c r="B40" t="s">
        <v>398</v>
      </c>
    </row>
    <row r="42" spans="1:3" x14ac:dyDescent="0.25">
      <c r="B42" t="s">
        <v>426</v>
      </c>
    </row>
    <row r="74" spans="2:2" x14ac:dyDescent="0.25">
      <c r="B74" t="s">
        <v>427</v>
      </c>
    </row>
    <row r="77" spans="2:2" x14ac:dyDescent="0.25">
      <c r="B77" t="s">
        <v>399</v>
      </c>
    </row>
    <row r="94" spans="2:2" x14ac:dyDescent="0.25">
      <c r="B94" t="s">
        <v>400</v>
      </c>
    </row>
    <row r="112" spans="2:2" x14ac:dyDescent="0.25">
      <c r="B112" t="s">
        <v>402</v>
      </c>
    </row>
    <row r="152" spans="2:2" x14ac:dyDescent="0.25">
      <c r="B152" t="s">
        <v>401</v>
      </c>
    </row>
  </sheetData>
  <sheetProtection algorithmName="SHA-512" hashValue="G1UsxhfsyaB/4g0y6cK50WruDSeL01Ab9fakiGeb9MZRm4iXC4/pQ0t54KvacLfD2uHxKA07qcZ5ZMqBLVr2Bg==" saltValue="WnsWItha/PN9CGlqt2Q6BA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 codeName="Hoja2">
    <pageSetUpPr fitToPage="1"/>
  </sheetPr>
  <dimension ref="A2:L68"/>
  <sheetViews>
    <sheetView showGridLines="0" tabSelected="1" zoomScaleNormal="100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0.7109375" style="2" customWidth="1"/>
    <col min="3" max="3" width="20.140625" style="2" customWidth="1"/>
    <col min="4" max="4" width="5.7109375" style="2" customWidth="1"/>
    <col min="5" max="5" width="13.140625" style="2" bestFit="1" customWidth="1"/>
    <col min="6" max="6" width="14" style="2" customWidth="1"/>
    <col min="7" max="7" width="5.7109375" style="2" customWidth="1"/>
    <col min="8" max="10" width="11.42578125" style="2"/>
    <col min="11" max="11" width="1.7109375" style="2" customWidth="1"/>
    <col min="12" max="12" width="11.85546875" style="2" bestFit="1" customWidth="1"/>
    <col min="13" max="16384" width="11.42578125" style="2"/>
  </cols>
  <sheetData>
    <row r="2" spans="1:10" s="1" customFormat="1" ht="75" customHeight="1" x14ac:dyDescent="0.25">
      <c r="A2" s="158" t="s">
        <v>18</v>
      </c>
      <c r="B2" s="158"/>
      <c r="C2" s="158"/>
      <c r="D2" s="158"/>
      <c r="E2" s="158"/>
      <c r="F2" s="158"/>
      <c r="G2" s="158"/>
      <c r="H2" s="158"/>
      <c r="I2" s="158"/>
      <c r="J2" s="158"/>
    </row>
    <row r="5" spans="1:10" x14ac:dyDescent="0.25">
      <c r="D5" s="3"/>
      <c r="E5" s="3"/>
      <c r="F5" s="4"/>
      <c r="G5" s="3"/>
      <c r="H5" s="4"/>
      <c r="I5" s="4"/>
      <c r="J5" s="11" t="s">
        <v>20</v>
      </c>
    </row>
    <row r="6" spans="1:10" x14ac:dyDescent="0.25">
      <c r="D6" s="3"/>
      <c r="E6" s="3"/>
      <c r="F6" s="4"/>
      <c r="G6" s="3"/>
      <c r="H6" s="4"/>
      <c r="I6" s="4"/>
      <c r="J6" s="11"/>
    </row>
    <row r="7" spans="1:10" x14ac:dyDescent="0.25">
      <c r="D7" s="3"/>
      <c r="E7" s="3"/>
      <c r="F7" s="4"/>
      <c r="G7" s="3"/>
      <c r="H7" s="4"/>
      <c r="I7" s="4"/>
      <c r="J7" s="11" t="s">
        <v>19</v>
      </c>
    </row>
    <row r="8" spans="1:10" ht="24.95" customHeight="1" x14ac:dyDescent="0.25"/>
    <row r="9" spans="1:10" ht="18.75" x14ac:dyDescent="0.3">
      <c r="A9" s="159" t="s">
        <v>0</v>
      </c>
      <c r="B9" s="159"/>
      <c r="C9" s="159"/>
      <c r="D9" s="159"/>
      <c r="E9" s="159"/>
      <c r="F9" s="159"/>
      <c r="G9" s="159"/>
      <c r="H9" s="159"/>
      <c r="I9" s="159"/>
      <c r="J9" s="159"/>
    </row>
    <row r="10" spans="1:10" ht="15" customHeight="1" x14ac:dyDescent="0.25"/>
    <row r="11" spans="1:10" ht="15" customHeight="1" x14ac:dyDescent="0.25"/>
    <row r="12" spans="1:10" ht="30" customHeight="1" x14ac:dyDescent="0.25">
      <c r="A12" s="1" t="s">
        <v>1</v>
      </c>
      <c r="B12" s="160"/>
      <c r="C12" s="160"/>
      <c r="D12" s="160"/>
      <c r="E12" s="160"/>
      <c r="F12" s="164" t="s">
        <v>2</v>
      </c>
      <c r="G12" s="164"/>
      <c r="H12" s="164"/>
      <c r="I12" s="165"/>
      <c r="J12" s="165"/>
    </row>
    <row r="13" spans="1:10" x14ac:dyDescent="0.25">
      <c r="A13" s="161" t="s">
        <v>3</v>
      </c>
      <c r="B13" s="161"/>
      <c r="C13" s="161"/>
      <c r="D13" s="161"/>
      <c r="E13" s="161"/>
      <c r="F13" s="161"/>
      <c r="G13" s="161"/>
      <c r="H13" s="161"/>
      <c r="I13" s="161"/>
      <c r="J13" s="45"/>
    </row>
    <row r="14" spans="1:10" x14ac:dyDescent="0.25">
      <c r="A14" s="44"/>
      <c r="B14" s="44"/>
      <c r="C14" s="44"/>
      <c r="D14" s="44"/>
      <c r="E14" s="44"/>
      <c r="F14" s="44"/>
      <c r="G14" s="44"/>
      <c r="H14" s="44"/>
      <c r="I14" s="44"/>
      <c r="J14" s="45"/>
    </row>
    <row r="15" spans="1:10" ht="30" customHeight="1" x14ac:dyDescent="0.25">
      <c r="A15" s="162" t="s">
        <v>14</v>
      </c>
      <c r="B15" s="162"/>
      <c r="C15" s="162"/>
      <c r="D15" s="162"/>
      <c r="E15" s="163"/>
      <c r="F15" s="163"/>
      <c r="G15" s="163"/>
      <c r="H15" s="163"/>
      <c r="I15" s="163"/>
      <c r="J15" s="163"/>
    </row>
    <row r="16" spans="1:10" x14ac:dyDescent="0.25">
      <c r="B16" s="5"/>
      <c r="C16" s="5"/>
      <c r="D16" s="5"/>
      <c r="E16" s="5"/>
      <c r="F16" s="5" t="s">
        <v>4</v>
      </c>
      <c r="G16" s="5"/>
      <c r="H16" s="5"/>
      <c r="I16" s="5"/>
      <c r="J16" s="1"/>
    </row>
    <row r="17" spans="1:10" x14ac:dyDescent="0.25">
      <c r="B17" s="5"/>
      <c r="C17" s="5"/>
      <c r="D17" s="5"/>
      <c r="E17" s="5"/>
      <c r="F17" s="5"/>
      <c r="G17" s="5"/>
      <c r="H17" s="5"/>
      <c r="I17" s="5"/>
      <c r="J17" s="1"/>
    </row>
    <row r="18" spans="1:10" ht="30" customHeight="1" x14ac:dyDescent="0.25">
      <c r="A18" s="1" t="s">
        <v>5</v>
      </c>
      <c r="B18" s="43"/>
      <c r="C18" s="1" t="s">
        <v>6</v>
      </c>
      <c r="D18" s="167"/>
      <c r="E18" s="167"/>
      <c r="F18" s="167"/>
      <c r="G18" s="167"/>
      <c r="H18" s="167"/>
      <c r="I18" s="167"/>
      <c r="J18" s="167"/>
    </row>
    <row r="19" spans="1:10" s="6" customFormat="1" x14ac:dyDescent="0.25">
      <c r="B19" s="7"/>
      <c r="C19" s="8"/>
      <c r="D19" s="8"/>
      <c r="E19" s="9"/>
      <c r="F19" s="9"/>
      <c r="G19" s="8"/>
      <c r="H19" s="9"/>
      <c r="I19" s="9"/>
      <c r="J19" s="9"/>
    </row>
    <row r="20" spans="1:10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5" customHeight="1" x14ac:dyDescent="0.25">
      <c r="A22" s="170" t="s">
        <v>15</v>
      </c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0" ht="15" customHeight="1" x14ac:dyDescent="0.25">
      <c r="A23" s="170" t="s">
        <v>16</v>
      </c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0" ht="15" customHeight="1" x14ac:dyDescent="0.25">
      <c r="A24" s="173" t="s">
        <v>13</v>
      </c>
      <c r="B24" s="173"/>
      <c r="C24" s="173"/>
      <c r="D24" s="173"/>
      <c r="E24" s="173"/>
      <c r="F24" s="173"/>
      <c r="G24" s="173"/>
      <c r="H24" s="173"/>
      <c r="I24" s="173"/>
      <c r="J24" s="173"/>
    </row>
    <row r="25" spans="1:10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  <c r="I26" s="1"/>
    </row>
    <row r="27" spans="1:10" ht="15" customHeight="1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10" ht="15" customHeight="1" x14ac:dyDescent="0.25">
      <c r="A28" s="1" t="s">
        <v>9</v>
      </c>
      <c r="B28" s="168">
        <f>+IF(ISNUMBER($G$59),IF($G$59&lt;=4493400,$G$59,"ERROR: no debe superar 4.493.400,00"),"error, falta importe TOTAL OFERTA")</f>
        <v>0</v>
      </c>
      <c r="C28" s="169"/>
      <c r="D28" s="1" t="s">
        <v>10</v>
      </c>
      <c r="E28" s="1"/>
      <c r="F28" s="1"/>
      <c r="G28" s="1" t="s">
        <v>10</v>
      </c>
      <c r="H28" s="1"/>
      <c r="I28" s="1"/>
    </row>
    <row r="29" spans="1:10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10" ht="35.1" customHeight="1" x14ac:dyDescent="0.25">
      <c r="A30" s="171" t="s">
        <v>11</v>
      </c>
      <c r="B30" s="171"/>
      <c r="C30" s="171"/>
      <c r="D30" s="171"/>
      <c r="E30" s="171"/>
      <c r="F30" s="171"/>
      <c r="G30" s="171"/>
      <c r="H30" s="171"/>
      <c r="I30" s="171"/>
      <c r="J30" s="171"/>
    </row>
    <row r="31" spans="1:10" ht="9.9499999999999993" customHeight="1" x14ac:dyDescent="0.25">
      <c r="A31" s="138"/>
      <c r="B31" s="138"/>
      <c r="C31" s="138"/>
      <c r="D31" s="138"/>
      <c r="E31" s="138"/>
      <c r="F31" s="138"/>
      <c r="G31" s="138"/>
      <c r="H31" s="138"/>
      <c r="I31" s="138"/>
      <c r="J31" s="138"/>
    </row>
    <row r="32" spans="1:10" ht="35.1" customHeight="1" x14ac:dyDescent="0.25">
      <c r="A32" s="172" t="s">
        <v>21</v>
      </c>
      <c r="B32" s="172"/>
      <c r="C32" s="172"/>
      <c r="D32" s="172"/>
      <c r="E32" s="172"/>
      <c r="F32" s="172"/>
      <c r="G32" s="172"/>
      <c r="H32" s="172"/>
      <c r="I32" s="172"/>
      <c r="J32" s="172"/>
    </row>
    <row r="33" spans="1:12" ht="9.9499999999999993" customHeight="1" x14ac:dyDescent="0.25">
      <c r="A33" s="139"/>
      <c r="B33" s="139"/>
      <c r="C33" s="139"/>
      <c r="D33" s="139"/>
      <c r="E33" s="139"/>
      <c r="F33" s="139"/>
      <c r="G33" s="139"/>
      <c r="H33" s="139"/>
      <c r="I33" s="139"/>
      <c r="J33" s="138"/>
    </row>
    <row r="34" spans="1:12" ht="15" customHeight="1" x14ac:dyDescent="0.25">
      <c r="A34" s="186" t="s">
        <v>433</v>
      </c>
      <c r="B34" s="186"/>
      <c r="C34" s="186"/>
      <c r="D34" s="186"/>
      <c r="E34" s="186"/>
      <c r="F34" s="186"/>
      <c r="G34" s="186"/>
      <c r="H34" s="186"/>
      <c r="I34" s="186"/>
      <c r="J34" s="186"/>
    </row>
    <row r="35" spans="1:12" ht="9.9499999999999993" customHeight="1" x14ac:dyDescent="0.25">
      <c r="A35" s="138"/>
      <c r="B35" s="138"/>
      <c r="C35" s="138"/>
      <c r="D35" s="138"/>
      <c r="E35" s="138"/>
      <c r="F35" s="138"/>
      <c r="G35" s="138"/>
      <c r="H35" s="138"/>
      <c r="I35" s="138"/>
      <c r="J35" s="138"/>
    </row>
    <row r="36" spans="1:12" ht="35.1" customHeight="1" x14ac:dyDescent="0.25">
      <c r="A36" s="172" t="s">
        <v>435</v>
      </c>
      <c r="B36" s="172"/>
      <c r="C36" s="172"/>
      <c r="D36" s="172"/>
      <c r="E36" s="172"/>
      <c r="F36" s="172"/>
      <c r="G36" s="172"/>
      <c r="H36" s="172"/>
      <c r="I36" s="172"/>
      <c r="J36" s="172"/>
    </row>
    <row r="37" spans="1:12" ht="30" customHeight="1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2" ht="30" customHeight="1" thickBot="1" x14ac:dyDescent="0.3">
      <c r="A38" s="1"/>
      <c r="B38" s="59" t="s">
        <v>22</v>
      </c>
      <c r="C38" s="155" t="s">
        <v>23</v>
      </c>
      <c r="D38" s="188"/>
      <c r="E38" s="156" t="s">
        <v>24</v>
      </c>
      <c r="F38" s="156"/>
      <c r="G38" s="155" t="s">
        <v>46</v>
      </c>
      <c r="H38" s="156"/>
      <c r="I38" s="157"/>
      <c r="J38" s="1"/>
      <c r="K38" s="1"/>
      <c r="L38" s="1"/>
    </row>
    <row r="39" spans="1:12" ht="30" customHeight="1" x14ac:dyDescent="0.25">
      <c r="A39" s="1"/>
      <c r="B39" s="174">
        <v>1</v>
      </c>
      <c r="C39" s="189" t="s">
        <v>25</v>
      </c>
      <c r="D39" s="190"/>
      <c r="E39" s="194" t="str">
        <f>+IF(OR('AnxI 1a ANDAL'!$E$23="",'AnxI 1a ANDAL'!$E$23=0),"",IF('AnxI 1a ANDAL'!$F$23="total&gt;V.E.Máximo","error: oferta anual supera "&amp;VLOOKUP("L01a_TO",'VE MAXIMO'!$A$1:$F$221,5,FALSE),IF(ISNUMBER('AnxI 1a ANDAL'!$E$23),'AnxI 1a ANDAL'!$E$23,"error: revisar importes ofertados")))</f>
        <v/>
      </c>
      <c r="F39" s="194"/>
      <c r="G39" s="152">
        <f>+IF(OR(E39=0,E39=""),0,IF('AnxI 1a ANDAL'!$F$23="",0,IF('AnxI 1a ANDAL'!$F$23="total&gt;V.E.Máximo","supera Máximo 2 años ( "&amp;2*VLOOKUP("L01a_TO",'VE MAXIMO'!A1:F220,5,FALSE)&amp;" )",IF('AnxI 1a ANDAL'!$F$23&gt;0,'AnxI 1a ANDAL'!$F$23,"error: revisar importes ofertados"))))</f>
        <v>0</v>
      </c>
      <c r="H39" s="153"/>
      <c r="I39" s="154"/>
      <c r="J39" s="17"/>
      <c r="K39" s="1"/>
      <c r="L39" s="1"/>
    </row>
    <row r="40" spans="1:12" ht="30" customHeight="1" x14ac:dyDescent="0.25">
      <c r="A40" s="1"/>
      <c r="B40" s="175"/>
      <c r="C40" s="191" t="s">
        <v>26</v>
      </c>
      <c r="D40" s="192"/>
      <c r="E40" s="195" t="str">
        <f>+IF(OR('AnxI 1b EXTREM'!$E$23="",'AnxI 1b EXTREM'!$E$23=0),"",IF('AnxI 1b EXTREM'!$F$23="total&gt;V.E.Máximo","error: oferta anual supera "&amp;VLOOKUP("L01b_TO",'VE MAXIMO'!$A$1:$F$221,5,FALSE),IF(ISNUMBER('AnxI 1b EXTREM'!$E$23),'AnxI 1b EXTREM'!$E$23,"error: revisar importes ofertados")))</f>
        <v/>
      </c>
      <c r="F40" s="195"/>
      <c r="G40" s="149">
        <f>+IF(OR(E40=0,E40=""),0,IF('AnxI 1b EXTREM'!$F$23="",0,IF('AnxI 1b EXTREM'!$F$23="total&gt;V.E.Máximo","supera Máximo 2 años ( "&amp;2*VLOOKUP("L01b_TO",'VE MAXIMO'!A1:F220,5,FALSE)&amp;" )",IF('AnxI 1b EXTREM'!$F$23&gt;0,'AnxI 1b EXTREM'!$F$23,"error: revisar importes ofertados"))))</f>
        <v>0</v>
      </c>
      <c r="H40" s="150"/>
      <c r="I40" s="151"/>
      <c r="J40" s="17"/>
      <c r="K40" s="1"/>
      <c r="L40" s="1"/>
    </row>
    <row r="41" spans="1:12" ht="30" customHeight="1" thickBot="1" x14ac:dyDescent="0.3">
      <c r="A41" s="1"/>
      <c r="B41" s="176"/>
      <c r="C41" s="60"/>
      <c r="D41" s="54"/>
      <c r="E41" s="196" t="s">
        <v>27</v>
      </c>
      <c r="F41" s="197"/>
      <c r="G41" s="143">
        <f>+IF(ISNUMBER(+G39+G40),+G39+G40,"ERROR REVISAR OFERTA")</f>
        <v>0</v>
      </c>
      <c r="H41" s="144"/>
      <c r="I41" s="145"/>
      <c r="J41" s="17"/>
      <c r="K41" s="1"/>
      <c r="L41" s="1"/>
    </row>
    <row r="42" spans="1:12" ht="30" customHeight="1" x14ac:dyDescent="0.25">
      <c r="A42" s="1"/>
      <c r="B42" s="174">
        <v>2</v>
      </c>
      <c r="C42" s="189" t="s">
        <v>28</v>
      </c>
      <c r="D42" s="193"/>
      <c r="E42" s="181" t="str">
        <f>+IF(OR('AnxI 2a ARAG'!$E$23="",'AnxI 2a ARAG'!$E$23=0),"",IF('AnxI 2a ARAG'!$F$23="total&gt;V.E.Máximo","error: oferta anual supera "&amp;VLOOKUP("L02a_TO",'VE MAXIMO'!$A$1:$F$221,5,FALSE),IF(ISNUMBER('AnxI 2a ARAG'!$E$23),'AnxI 2a ARAG'!$E$23,"error: revisar importes ofertados")))</f>
        <v/>
      </c>
      <c r="F42" s="182"/>
      <c r="G42" s="152">
        <f>+IF(OR(E42=0,E42=""),0,IF('AnxI 2a ARAG'!$F$23="",0,IF('AnxI 2a ARAG'!$F$23="total&gt;V.E.Máximo","supera Máximo 2 años ( "&amp;2*VLOOKUP("L02a_TO",'VE MAXIMO'!A4:F223,5,FALSE)&amp;" )",IF('AnxI 2a ARAG'!$F$23&gt;0,'AnxI 2a ARAG'!$F$23,"error: revisar importes ofertados"))))</f>
        <v>0</v>
      </c>
      <c r="H42" s="153"/>
      <c r="I42" s="154"/>
      <c r="J42" s="17"/>
      <c r="K42" s="1"/>
      <c r="L42" s="1"/>
    </row>
    <row r="43" spans="1:12" ht="30" customHeight="1" x14ac:dyDescent="0.25">
      <c r="A43" s="1"/>
      <c r="B43" s="175"/>
      <c r="C43" s="61" t="s">
        <v>29</v>
      </c>
      <c r="D43" s="50"/>
      <c r="E43" s="183" t="str">
        <f>+IF(OR('AnxI 2b RIOJA'!$E$23="",'AnxI 2b RIOJA'!$E$23=0),"",IF('AnxI 2b RIOJA'!$F$23="total&gt;V.E.Máximo","error: oferta anual supera "&amp;VLOOKUP("L02b_TO",'VE MAXIMO'!$A$1:$F$221,5,FALSE),IF(ISNUMBER('AnxI 2b RIOJA'!$E$23),'AnxI 2b RIOJA'!$E$23,"error: revisar importes ofertados")))</f>
        <v/>
      </c>
      <c r="F43" s="184"/>
      <c r="G43" s="149">
        <f>+IF(OR(E43=0,E43=""),0,IF('AnxI 2b RIOJA'!$F$23="",0,IF('AnxI 2b RIOJA'!$F$23="total&gt;V.E.Máximo","supera Máximo 2 años ( "&amp;2*VLOOKUP("L02b_TO",'VE MAXIMO'!A5:F224,5,FALSE)&amp;" )",IF('AnxI 2b RIOJA'!$F$23&gt;0,'AnxI 2b RIOJA'!$F$23,"error: revisar importes ofertados"))))</f>
        <v>0</v>
      </c>
      <c r="H43" s="150"/>
      <c r="I43" s="151"/>
      <c r="J43" s="17"/>
      <c r="K43" s="1"/>
      <c r="L43" s="1"/>
    </row>
    <row r="44" spans="1:12" ht="30" customHeight="1" thickBot="1" x14ac:dyDescent="0.3">
      <c r="A44" s="1"/>
      <c r="B44" s="176"/>
      <c r="C44" s="60"/>
      <c r="D44" s="54"/>
      <c r="E44" s="196" t="s">
        <v>30</v>
      </c>
      <c r="F44" s="197"/>
      <c r="G44" s="143">
        <f>+IF(ISNUMBER(+G42+G43),+G42+G43,"ERROR REVISAR OFERTA")</f>
        <v>0</v>
      </c>
      <c r="H44" s="144"/>
      <c r="I44" s="145"/>
      <c r="J44" s="17"/>
      <c r="K44" s="1"/>
      <c r="L44" s="1"/>
    </row>
    <row r="45" spans="1:12" ht="30" customHeight="1" x14ac:dyDescent="0.25">
      <c r="A45" s="1"/>
      <c r="B45" s="174">
        <v>3</v>
      </c>
      <c r="C45" s="62" t="s">
        <v>31</v>
      </c>
      <c r="D45" s="55"/>
      <c r="E45" s="181" t="str">
        <f>+IF(OR('AnxI 3a ASTUR'!$E$23="",'AnxI 3a ASTUR'!$E$23=0),"",IF('AnxI 3a ASTUR'!$F$23="total&gt;V.E.Máximo","error: oferta anual supera "&amp;VLOOKUP("L03a_TO",'VE MAXIMO'!$A$1:$F$221,5,FALSE),IF(ISNUMBER('AnxI 3a ASTUR'!$E$23),'AnxI 3a ASTUR'!$E$23,"error: revisar importes ofertados")))</f>
        <v/>
      </c>
      <c r="F45" s="182"/>
      <c r="G45" s="152">
        <f>+IF(OR(E45=0,E45=""),0,IF('AnxI 3a ASTUR'!$F$23="",0,IF('AnxI 3a ASTUR'!$F$23="total&gt;V.E.Máximo","supera Máximo 2 años ( "&amp;2*VLOOKUP("L03a_TO",'VE MAXIMO'!A6:F226,5,FALSE)&amp;" )",IF('AnxI 3a ASTUR'!$F$23&gt;0,'AnxI 3a ASTUR'!$F$23,"error: revisar importes ofertados"))))</f>
        <v>0</v>
      </c>
      <c r="H45" s="153"/>
      <c r="I45" s="154"/>
      <c r="J45" s="17"/>
      <c r="K45" s="1"/>
      <c r="L45" s="1"/>
    </row>
    <row r="46" spans="1:12" ht="30" customHeight="1" x14ac:dyDescent="0.25">
      <c r="A46" s="1"/>
      <c r="B46" s="175"/>
      <c r="C46" s="61" t="s">
        <v>32</v>
      </c>
      <c r="D46" s="50"/>
      <c r="E46" s="183" t="str">
        <f>+IF(OR('AnxI 3b CANTAB'!$E$23="",'AnxI 3b CANTAB'!$E$23=0),"",IF('AnxI 3b CANTAB'!$F$23="total&gt;V.E.Máximo","error: oferta anual supera "&amp;VLOOKUP("L03b_TO",'VE MAXIMO'!$A$1:$F$221,5,FALSE),IF(ISNUMBER('AnxI 3b CANTAB'!$E$23),'AnxI 3b CANTAB'!$E$23,"error: revisar importes ofertados")))</f>
        <v/>
      </c>
      <c r="F46" s="184"/>
      <c r="G46" s="149">
        <f>+IF(OR(E46=0,E46=""),0,IF('AnxI 3b CANTAB'!$F$23="",0,IF('AnxI 3b CANTAB'!$F$23="total&gt;V.E.Máximo","supera Máximo 2 años ( "&amp;2*VLOOKUP("L03b_TO",'VE MAXIMO'!A6:F227,5,FALSE)&amp;" )",IF('AnxI 3b CANTAB'!$F$23&gt;0,'AnxI 3b CANTAB'!$F$23,"error: revisar importes ofertados"))))</f>
        <v>0</v>
      </c>
      <c r="H46" s="150"/>
      <c r="I46" s="151"/>
      <c r="J46" s="17"/>
      <c r="K46" s="1"/>
      <c r="L46" s="1"/>
    </row>
    <row r="47" spans="1:12" ht="30" customHeight="1" thickBot="1" x14ac:dyDescent="0.3">
      <c r="A47" s="1"/>
      <c r="B47" s="176"/>
      <c r="C47" s="63"/>
      <c r="D47" s="56"/>
      <c r="E47" s="198" t="s">
        <v>33</v>
      </c>
      <c r="F47" s="198"/>
      <c r="G47" s="143">
        <f>+IF(ISNUMBER(+G45+G46),+G45+G46,"ERROR REVISAR OFERTA")</f>
        <v>0</v>
      </c>
      <c r="H47" s="144"/>
      <c r="I47" s="145"/>
      <c r="J47" s="17"/>
      <c r="K47" s="1"/>
      <c r="L47" s="1"/>
    </row>
    <row r="48" spans="1:12" ht="30" customHeight="1" x14ac:dyDescent="0.25">
      <c r="A48" s="1"/>
      <c r="B48" s="174">
        <v>4</v>
      </c>
      <c r="C48" s="64" t="s">
        <v>34</v>
      </c>
      <c r="D48" s="57"/>
      <c r="E48" s="181" t="str">
        <f>+IF(OR('AnxI 4a BALEAR'!$E$23="",'AnxI 4a BALEAR'!$E$23=0),"",IF('AnxI 4a BALEAR'!$F$23="total&gt;V.E.Máximo","error: oferta anual supera "&amp;VLOOKUP("L04a_TO",'VE MAXIMO'!$A$1:$F$221,5,FALSE),IF(ISNUMBER('AnxI 4a BALEAR'!$E$23),'AnxI 4a BALEAR'!$E$23,"error: revisar importes ofertados")))</f>
        <v/>
      </c>
      <c r="F48" s="182"/>
      <c r="G48" s="152">
        <f>+IF(OR(E48=0,E48=""),0,IF('AnxI 4a BALEAR'!$F$23="",0,IF('AnxI 4a BALEAR'!$F$23="total&gt;V.E.Máximo","supera Máximo 2 años ( "&amp;2*VLOOKUP("L04a_TO",'VE MAXIMO'!A6:F229,5,FALSE)&amp;" )",IF('AnxI 4a BALEAR'!$F$23&gt;0,'AnxI 4a BALEAR'!$F$23,"error: revisar importes ofertados"))))</f>
        <v>0</v>
      </c>
      <c r="H48" s="153"/>
      <c r="I48" s="154"/>
      <c r="J48" s="17"/>
      <c r="K48" s="1"/>
      <c r="L48" s="1"/>
    </row>
    <row r="49" spans="1:12" ht="30" customHeight="1" x14ac:dyDescent="0.25">
      <c r="A49" s="1"/>
      <c r="B49" s="175"/>
      <c r="C49" s="65" t="s">
        <v>35</v>
      </c>
      <c r="D49" s="26"/>
      <c r="E49" s="183" t="str">
        <f>+IF(OR('AnxI 4b MURC'!$E$23="",'AnxI 4b MURC'!$E$23=0),"",IF('AnxI 4b MURC'!$F$23="total&gt;V.E.Máximo","error: oferta anual supera "&amp;VLOOKUP("L04b_TO",'VE MAXIMO'!$A$1:$F$221,5,FALSE),IF(ISNUMBER('AnxI 4b MURC'!$E$23),'AnxI 4b MURC'!$E$23,"error: revisar importes ofertados")))</f>
        <v/>
      </c>
      <c r="F49" s="184"/>
      <c r="G49" s="149">
        <f>+IF(OR(E49=0,E49=""),0,IF('AnxI 4b MURC'!$F$23="",0,IF('AnxI 4b MURC'!$F$23="total&gt;V.E.Máximo","supera Máximo 2 años ( "&amp;2*VLOOKUP("L04b_TO",'VE MAXIMO'!A6:F230,5,FALSE)&amp;" )",IF('AnxI 4b MURC'!$F$23&gt;0,'AnxI 4b MURC'!$F$23,"error: revisar importes ofertados"))))</f>
        <v>0</v>
      </c>
      <c r="H49" s="150"/>
      <c r="I49" s="151"/>
      <c r="J49" s="17"/>
      <c r="K49" s="1"/>
      <c r="L49" s="1"/>
    </row>
    <row r="50" spans="1:12" ht="30" customHeight="1" x14ac:dyDescent="0.25">
      <c r="A50" s="1"/>
      <c r="B50" s="175"/>
      <c r="C50" s="61" t="s">
        <v>36</v>
      </c>
      <c r="D50" s="50"/>
      <c r="E50" s="183" t="str">
        <f>+IF(OR('AnxI 4c VALENC'!$E$23="",'AnxI 4c VALENC'!$E$23=0),"",IF('AnxI 4c VALENC'!$F$23="total&gt;V.E.Máximo","error: oferta anual supera "&amp;VLOOKUP("L04c_TO",'VE MAXIMO'!$A$1:$F$221,5,FALSE),IF(ISNUMBER('AnxI 4c VALENC'!$E$23),'AnxI 4c VALENC'!$E$23,"error: revisar importes ofertados")))</f>
        <v/>
      </c>
      <c r="F50" s="184"/>
      <c r="G50" s="149">
        <f>+IF(OR(E50=0,E50=""),0,IF('AnxI 4c VALENC'!$F$23="",0,IF('AnxI 4c VALENC'!$F$23="total&gt;V.E.Máximo","supera Máximo 2 años ( "&amp;2*VLOOKUP("L04c_TO",'VE MAXIMO'!A6:F231,5,FALSE)&amp;" )",IF('AnxI 4c VALENC'!$F$23&gt;0,'AnxI 4c VALENC'!$F$23,"error: revisar importes ofertados"))))</f>
        <v>0</v>
      </c>
      <c r="H50" s="150"/>
      <c r="I50" s="151"/>
      <c r="J50" s="17"/>
      <c r="K50" s="1"/>
      <c r="L50" s="1"/>
    </row>
    <row r="51" spans="1:12" ht="30" customHeight="1" thickBot="1" x14ac:dyDescent="0.3">
      <c r="A51" s="1"/>
      <c r="B51" s="176"/>
      <c r="C51" s="63"/>
      <c r="D51" s="56"/>
      <c r="E51" s="185" t="s">
        <v>37</v>
      </c>
      <c r="F51" s="185"/>
      <c r="G51" s="143">
        <f>+IF(ISNUMBER(+G48+G49+G50),+G48+G49+G50,"ERROR REVISAR OFERTA")</f>
        <v>0</v>
      </c>
      <c r="H51" s="144"/>
      <c r="I51" s="145"/>
      <c r="J51" s="17"/>
      <c r="K51" s="1"/>
      <c r="L51" s="1"/>
    </row>
    <row r="52" spans="1:12" ht="30" customHeight="1" thickBot="1" x14ac:dyDescent="0.3">
      <c r="A52" s="1"/>
      <c r="B52" s="66">
        <v>5</v>
      </c>
      <c r="C52" s="67" t="s">
        <v>38</v>
      </c>
      <c r="D52" s="58"/>
      <c r="E52" s="179" t="str">
        <f>+IF(OR('AnxI 5 CANAR'!$E$23="",'AnxI 5 CANAR'!$E$23=0),"",IF('AnxI 5 CANAR'!$F$23="total&gt;V.E.Máximo","error: oferta anual supera "&amp;VLOOKUP("L05_TO",'VE MAXIMO'!$A$1:$F$221,5,FALSE),IF(ISNUMBER('AnxI 5 CANAR'!$E$23),'AnxI 5 CANAR'!$E$23,"error: revisar importes ofertados")))</f>
        <v/>
      </c>
      <c r="F52" s="180"/>
      <c r="G52" s="146">
        <f>+IF(OR(E52=0,E52=""),0,IF('AnxI 5 CANAR'!$F$23="",0,IF('AnxI 5 CANAR'!$F$23="total&gt;V.E.Máximo","supera Máximo 2 años ( "&amp;2*VLOOKUP("L05_TO",'VE MAXIMO'!A6:F233,5,FALSE)&amp;" )",IF('AnxI 5 CANAR'!$F$23&gt;0,'AnxI 5 CANAR'!$F$23,"error: revisar importes ofertados"))))</f>
        <v>0</v>
      </c>
      <c r="H52" s="147"/>
      <c r="I52" s="148"/>
      <c r="J52" s="17"/>
      <c r="K52" s="1"/>
      <c r="L52" s="1"/>
    </row>
    <row r="53" spans="1:12" ht="30" customHeight="1" thickBot="1" x14ac:dyDescent="0.3">
      <c r="A53" s="1"/>
      <c r="B53" s="66">
        <v>6</v>
      </c>
      <c r="C53" s="67" t="s">
        <v>39</v>
      </c>
      <c r="D53" s="58"/>
      <c r="E53" s="179" t="str">
        <f>+IF(OR('AnxI 6 CLMANC'!$E$23="",'AnxI 6 CLMANC'!$E$23=0),"",IF('AnxI 6 CLMANC'!$F$23="total&gt;V.E.Máximo","error: oferta anual supera "&amp;VLOOKUP("L06_TO",'VE MAXIMO'!$A$1:$F$221,5,FALSE),IF(ISNUMBER('AnxI 6 CLMANC'!$E$23),'AnxI 6 CLMANC'!$E$23,"error: revisar importes ofertados")))</f>
        <v/>
      </c>
      <c r="F53" s="180"/>
      <c r="G53" s="146">
        <f>+IF(OR(E53=0,E53=""),0,IF('AnxI 6 CLMANC'!$F$23="",0,IF('AnxI 6 CLMANC'!$F$23="total&gt;V.E.Máximo","supera Máximo 2 años ( "&amp;2*VLOOKUP("L06_TO",'VE MAXIMO'!A6:F234,5,FALSE)&amp;" )",IF('AnxI 6 CLMANC'!$F$23&gt;0,'AnxI 6 CLMANC'!$F$23,"error: revisar importes ofertados"))))</f>
        <v>0</v>
      </c>
      <c r="H53" s="147"/>
      <c r="I53" s="148"/>
      <c r="J53" s="17"/>
      <c r="K53" s="1"/>
      <c r="L53" s="1"/>
    </row>
    <row r="54" spans="1:12" ht="30" customHeight="1" thickBot="1" x14ac:dyDescent="0.3">
      <c r="A54" s="1"/>
      <c r="B54" s="66">
        <v>7</v>
      </c>
      <c r="C54" s="67" t="s">
        <v>40</v>
      </c>
      <c r="D54" s="58"/>
      <c r="E54" s="179" t="str">
        <f>+IF(OR('AnxI 7 CLEON'!$E$23="",'AnxI 7 CLEON'!$E$23=0),"",IF('AnxI 7 CLEON'!$F$23="total&gt;V.E.Máximo","error: oferta anual supera "&amp;VLOOKUP("L07_TO",'VE MAXIMO'!$A$1:$F$221,5,FALSE),IF(ISNUMBER('AnxI 7 CLEON'!$E$23),'AnxI 7 CLEON'!$E$23,"error: revisar importes ofertados")))</f>
        <v/>
      </c>
      <c r="F54" s="180"/>
      <c r="G54" s="146">
        <f>+IF(OR(E54=0,E54=""),0,IF('AnxI 7 CLEON'!$F$23="",0,IF('AnxI 7 CLEON'!$F$23="total&gt;V.E.Máximo","supera Máximo 2 años ( "&amp;2*VLOOKUP("L07_TO",'VE MAXIMO'!A6:F235,5,FALSE)&amp;" )",IF('AnxI 7 CLEON'!$F$23&gt;0,'AnxI 7 CLEON'!$F$23,"error: revisar importes ofertados"))))</f>
        <v>0</v>
      </c>
      <c r="H54" s="147"/>
      <c r="I54" s="148"/>
      <c r="J54" s="17"/>
      <c r="K54" s="1"/>
      <c r="L54" s="1"/>
    </row>
    <row r="55" spans="1:12" ht="30" customHeight="1" thickBot="1" x14ac:dyDescent="0.3">
      <c r="A55" s="1"/>
      <c r="B55" s="66">
        <v>8</v>
      </c>
      <c r="C55" s="67" t="s">
        <v>41</v>
      </c>
      <c r="D55" s="58"/>
      <c r="E55" s="179" t="str">
        <f>+IF(OR('AnxI 8 GALIC'!$E$23="",'AnxI 8 GALIC'!$E$23=0),"",IF('AnxI 8 GALIC'!$F$23="total&gt;V.E.Máximo","error: oferta anual supera "&amp;VLOOKUP("L08_TO",'VE MAXIMO'!$A$1:$F$221,5,FALSE),IF(ISNUMBER('AnxI 8 GALIC'!$E$23),'AnxI 8 GALIC'!$E$23,"error: revisar importes ofertados")))</f>
        <v/>
      </c>
      <c r="F55" s="180"/>
      <c r="G55" s="146">
        <f>+IF(OR(E55=0,E55=""),0,IF('AnxI 8 GALIC'!$F$23="",0,IF('AnxI 8 GALIC'!$F$23="total&gt;V.E.Máximo","supera Máximo 2 años ( "&amp;2*VLOOKUP("L08_TO",'VE MAXIMO'!A6:F236,5,FALSE)&amp;" )",IF('AnxI 8 GALIC'!$F$23&gt;0,'AnxI 8 GALIC'!$F$23,"error: revisar importes ofertados"))))</f>
        <v>0</v>
      </c>
      <c r="H55" s="147"/>
      <c r="I55" s="148"/>
      <c r="J55" s="17"/>
      <c r="K55" s="1"/>
      <c r="L55" s="1"/>
    </row>
    <row r="56" spans="1:12" ht="30" customHeight="1" x14ac:dyDescent="0.25">
      <c r="A56" s="1"/>
      <c r="B56" s="174">
        <v>9</v>
      </c>
      <c r="C56" s="64" t="s">
        <v>42</v>
      </c>
      <c r="D56" s="57"/>
      <c r="E56" s="181" t="str">
        <f>+IF(OR('AnxI 9a NAVAR'!$E$23="",'AnxI 9a NAVAR'!$E$23=0),"",IF('AnxI 9a NAVAR'!$F$23="total&gt;V.E.Máximo","error: oferta anual supera "&amp;VLOOKUP("L09a_TO",'VE MAXIMO'!$A$1:$F$221,5,FALSE),IF(ISNUMBER('AnxI 9a NAVAR'!$E$23),'AnxI 9a NAVAR'!$E$23,"error: revisar importes ofertados")))</f>
        <v/>
      </c>
      <c r="F56" s="182"/>
      <c r="G56" s="152">
        <f>+IF(OR(E56=0,E56=""),0,IF('AnxI 9a NAVAR'!$F$23="",0,IF('AnxI 9a NAVAR'!$F$23="total&gt;V.E.Máximo","supera Máximo 2 años ( "&amp;2*VLOOKUP("L09a_TO",'VE MAXIMO'!A6:F237,5,FALSE)&amp;" )",IF('AnxI 9a NAVAR'!$F$23&gt;0,'AnxI 9a NAVAR'!$F$23,"error: revisar importes ofertados"))))</f>
        <v>0</v>
      </c>
      <c r="H56" s="153"/>
      <c r="I56" s="154"/>
      <c r="J56" s="17"/>
      <c r="K56" s="1"/>
      <c r="L56" s="1"/>
    </row>
    <row r="57" spans="1:12" ht="30" customHeight="1" x14ac:dyDescent="0.25">
      <c r="A57" s="1"/>
      <c r="B57" s="175"/>
      <c r="C57" s="61" t="s">
        <v>43</v>
      </c>
      <c r="D57" s="50"/>
      <c r="E57" s="183" t="str">
        <f>+IF(OR('AnxI 9b PVASCO'!$E$23="",'AnxI 9b PVASCO'!$E$23=0),"",IF('AnxI 9b PVASCO'!$F$23="total&gt;V.E.Máximo","error: oferta anual supera "&amp;VLOOKUP("L09b_TO",'VE MAXIMO'!$A$1:$F$221,5,FALSE),IF(ISNUMBER('AnxI 9b PVASCO'!$E$23),'AnxI 9b PVASCO'!$E$23,"error: revisar importes ofertados")))</f>
        <v/>
      </c>
      <c r="F57" s="184"/>
      <c r="G57" s="149">
        <f>+IF(OR(E57=0,E57=""),0,IF('AnxI 9b PVASCO'!$F$23="",0,IF('AnxI 9b PVASCO'!$F$23="total&gt;V.E.Máximo","supera Máximo 2 años ( "&amp;2*VLOOKUP("L09b_TO",'VE MAXIMO'!A6:F238,5,FALSE)&amp;" )",IF('AnxI 9b PVASCO'!$F$23&gt;0,'AnxI 9b PVASCO'!$F$23,"error: revisar importes ofertados"))))</f>
        <v>0</v>
      </c>
      <c r="H57" s="150"/>
      <c r="I57" s="151"/>
      <c r="J57" s="17"/>
      <c r="K57" s="1"/>
      <c r="L57" s="1"/>
    </row>
    <row r="58" spans="1:12" ht="30" customHeight="1" thickBot="1" x14ac:dyDescent="0.3">
      <c r="A58" s="1"/>
      <c r="B58" s="176"/>
      <c r="C58" s="60"/>
      <c r="D58" s="54"/>
      <c r="E58" s="177" t="s">
        <v>44</v>
      </c>
      <c r="F58" s="178"/>
      <c r="G58" s="143">
        <f>+IF(ISNUMBER(+G56+G57),+G56+G57,"ERROR REVISAR OFERTA")</f>
        <v>0</v>
      </c>
      <c r="H58" s="144"/>
      <c r="I58" s="145"/>
      <c r="J58" s="17"/>
      <c r="K58" s="1"/>
      <c r="L58" s="1"/>
    </row>
    <row r="59" spans="1:12" ht="30" customHeight="1" thickBot="1" x14ac:dyDescent="0.3">
      <c r="A59" s="1"/>
      <c r="B59" s="68"/>
      <c r="C59" s="68"/>
      <c r="D59" s="1"/>
      <c r="E59" s="199" t="s">
        <v>45</v>
      </c>
      <c r="F59" s="200"/>
      <c r="G59" s="146">
        <f>+IF(ISNUMBER(+G41+G44+G47+G51+G52+G53+G54+G55+G58),+G41+G44+G47+G51+G52+G53+G54+G55+G58,"ERROR REVISAR OFERTA")</f>
        <v>0</v>
      </c>
      <c r="H59" s="147"/>
      <c r="I59" s="148"/>
      <c r="J59" s="17"/>
      <c r="K59" s="1"/>
      <c r="L59" s="1"/>
    </row>
    <row r="62" spans="1:12" x14ac:dyDescent="0.25">
      <c r="B62" s="10" t="s">
        <v>12</v>
      </c>
      <c r="C62" s="166"/>
      <c r="D62" s="166"/>
      <c r="E62" s="166"/>
      <c r="F62" s="166"/>
      <c r="G62" s="69"/>
    </row>
    <row r="68" spans="1:10" ht="39.950000000000003" customHeight="1" x14ac:dyDescent="0.25">
      <c r="A68" s="187" t="s">
        <v>434</v>
      </c>
      <c r="B68" s="187"/>
      <c r="C68" s="187"/>
      <c r="D68" s="187"/>
      <c r="E68" s="187"/>
      <c r="F68" s="187"/>
      <c r="G68" s="187"/>
      <c r="H68" s="187"/>
      <c r="I68" s="187"/>
      <c r="J68" s="187"/>
    </row>
  </sheetData>
  <sheetProtection algorithmName="SHA-512" hashValue="lDnqQ9XLmUvfo7eBYVkuHjRyEIIC6zVNzYer4tNLbp16fepk0Y+bg+U5Rwb4YhOfh4LwFnLNX0y6F8wosNxpRg==" saltValue="tjP5gDBPQUFpZaxWEefXuw==" spinCount="100000" sheet="1" objects="1" scenarios="1" selectLockedCells="1"/>
  <mergeCells count="72">
    <mergeCell ref="A34:J34"/>
    <mergeCell ref="A68:J68"/>
    <mergeCell ref="C38:D38"/>
    <mergeCell ref="C39:D39"/>
    <mergeCell ref="C40:D40"/>
    <mergeCell ref="C42:D42"/>
    <mergeCell ref="E39:F39"/>
    <mergeCell ref="E40:F40"/>
    <mergeCell ref="E41:F41"/>
    <mergeCell ref="E44:F44"/>
    <mergeCell ref="E47:F47"/>
    <mergeCell ref="E59:F59"/>
    <mergeCell ref="E42:F42"/>
    <mergeCell ref="E43:F43"/>
    <mergeCell ref="E45:F45"/>
    <mergeCell ref="E46:F46"/>
    <mergeCell ref="E48:F48"/>
    <mergeCell ref="E49:F49"/>
    <mergeCell ref="E50:F50"/>
    <mergeCell ref="E52:F52"/>
    <mergeCell ref="E53:F53"/>
    <mergeCell ref="E54:F54"/>
    <mergeCell ref="E55:F55"/>
    <mergeCell ref="E56:F56"/>
    <mergeCell ref="E57:F57"/>
    <mergeCell ref="E51:F51"/>
    <mergeCell ref="C62:F62"/>
    <mergeCell ref="D18:J18"/>
    <mergeCell ref="B28:C28"/>
    <mergeCell ref="A22:J22"/>
    <mergeCell ref="A30:J30"/>
    <mergeCell ref="A36:J36"/>
    <mergeCell ref="A23:J23"/>
    <mergeCell ref="A24:J24"/>
    <mergeCell ref="A32:J32"/>
    <mergeCell ref="B39:B41"/>
    <mergeCell ref="B42:B44"/>
    <mergeCell ref="B45:B47"/>
    <mergeCell ref="B48:B51"/>
    <mergeCell ref="B56:B58"/>
    <mergeCell ref="E38:F38"/>
    <mergeCell ref="E58:F58"/>
    <mergeCell ref="A2:J2"/>
    <mergeCell ref="A9:J9"/>
    <mergeCell ref="B12:E12"/>
    <mergeCell ref="A13:I13"/>
    <mergeCell ref="A15:D15"/>
    <mergeCell ref="E15:J15"/>
    <mergeCell ref="F12:H12"/>
    <mergeCell ref="I12:J12"/>
    <mergeCell ref="G41:I41"/>
    <mergeCell ref="G44:I44"/>
    <mergeCell ref="G47:I47"/>
    <mergeCell ref="G51:I51"/>
    <mergeCell ref="G38:I38"/>
    <mergeCell ref="G39:I39"/>
    <mergeCell ref="G40:I40"/>
    <mergeCell ref="G42:I42"/>
    <mergeCell ref="G43:I43"/>
    <mergeCell ref="G45:I45"/>
    <mergeCell ref="G46:I46"/>
    <mergeCell ref="G48:I48"/>
    <mergeCell ref="G49:I49"/>
    <mergeCell ref="G58:I58"/>
    <mergeCell ref="G59:I59"/>
    <mergeCell ref="G50:I50"/>
    <mergeCell ref="G52:I52"/>
    <mergeCell ref="G53:I53"/>
    <mergeCell ref="G54:I54"/>
    <mergeCell ref="G55:I55"/>
    <mergeCell ref="G56:I56"/>
    <mergeCell ref="G57:I5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56" orientation="portrait" r:id="rId1"/>
  <ignoredErrors>
    <ignoredError sqref="G41:I41 G44:I44 G47:I47 H51:I51 G58:I58 H59:I59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 codeName="Hoja3">
    <pageSetUpPr fitToPage="1"/>
  </sheetPr>
  <dimension ref="A1:J38"/>
  <sheetViews>
    <sheetView showGridLines="0" zoomScaleNormal="100" workbookViewId="0">
      <pane ySplit="6" topLeftCell="A7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8" width="11.42578125" style="2"/>
    <col min="9" max="9" width="13.28515625" style="2" bestFit="1" customWidth="1"/>
    <col min="10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359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359</v>
      </c>
      <c r="B6" s="74">
        <v>1</v>
      </c>
      <c r="C6" s="75" t="s">
        <v>49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103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106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</row>
    <row r="9" spans="1:10" s="12" customFormat="1" ht="24" customHeight="1" thickBot="1" x14ac:dyDescent="0.3">
      <c r="A9" s="122" t="s">
        <v>107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108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109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110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111</v>
      </c>
      <c r="B13" s="81"/>
      <c r="C13" s="201" t="s">
        <v>58</v>
      </c>
      <c r="D13" s="202"/>
      <c r="E13" s="119"/>
      <c r="F13" s="78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122" t="s">
        <v>112</v>
      </c>
      <c r="B14" s="81"/>
      <c r="C14" s="201" t="s">
        <v>59</v>
      </c>
      <c r="D14" s="202"/>
      <c r="E14" s="119"/>
      <c r="F14" s="80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122" t="s">
        <v>113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114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115</v>
      </c>
      <c r="B17" s="77"/>
      <c r="C17" s="201" t="s">
        <v>403</v>
      </c>
      <c r="D17" s="202"/>
      <c r="E17" s="88">
        <v>46810</v>
      </c>
      <c r="F17" s="89">
        <v>93620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116</v>
      </c>
      <c r="B18" s="77"/>
      <c r="C18" s="201" t="s">
        <v>404</v>
      </c>
      <c r="D18" s="202"/>
      <c r="E18" s="90">
        <v>50160</v>
      </c>
      <c r="F18" s="91">
        <f>+IF(COUNT(E7:E18)=12,IF(SUM(F7:F17)=SUM(E7:E17)*2,+E18*2,"revisar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105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+IF(COUNT(E7:E16)=0,0,IF(COUNT(E7:E16)&lt;10,"hay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407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104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117</v>
      </c>
      <c r="B23" s="96"/>
      <c r="C23" s="97"/>
      <c r="D23" s="98" t="s">
        <v>71</v>
      </c>
      <c r="E23" s="99">
        <f>+IF(ISNUMBER(+F19+F22),IF((+E19+E22)&gt;VLOOKUP("L01a_TO",'VE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118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118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119</v>
      </c>
      <c r="B27" s="141"/>
      <c r="C27" s="108">
        <v>421</v>
      </c>
      <c r="D27" s="109">
        <f>+IF(AND(E19=0,LEN(B27)=0),0,IF(OR(B27&lt;30,B27&gt;37),"precio hora &lt; 30,00 ó &gt; 37,00",+ROUND(TRUNC(B27,2)*C27,2)))</f>
        <v>0</v>
      </c>
      <c r="E27" s="110">
        <v>28383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0" t="s">
        <v>119</v>
      </c>
      <c r="B28" s="214" t="s">
        <v>428</v>
      </c>
      <c r="C28" s="214"/>
      <c r="D28" s="214"/>
      <c r="E28" s="214"/>
      <c r="F28" s="103"/>
    </row>
    <row r="29" spans="1:10" x14ac:dyDescent="0.25">
      <c r="B29" s="48" t="str">
        <f>+IF(ISNUMBER(B27),IF(TRUNC(B27,2)&lt;&gt;B27,"ERROR: REVISAR DECIMALES PRECIO HORA M.O., MAXIMO 2",""),"")</f>
        <v/>
      </c>
    </row>
    <row r="30" spans="1:10" x14ac:dyDescent="0.25">
      <c r="B30" s="48" t="str">
        <f>+IF(AND(COUNT(E7:E18)&gt;0,COUNT(E7:E18)&lt;10),"Deben presupuestarse todas las partidas (10) de Servicio Fijo","")</f>
        <v>Deben presupuestarse todas las partidas (10) de Servicio Fijo</v>
      </c>
    </row>
    <row r="31" spans="1:10" x14ac:dyDescent="0.25">
      <c r="B31" s="48" t="str">
        <f>+IF(OR(AND(COUNT('AnxI 1a ANDAL'!E7:E18)&gt;0,LEN('AnxI 1a ANDAL'!B27)=0),AND(COUNT('AnxI 1b EXTREM'!E7:E18)&gt;0,LEN('AnxI 1a ANDAL'!B27)=0)),"(a) Falta importe hora mano de obra","")</f>
        <v>(a) Falta importe hora mano de obra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  <row r="38" spans="6:6" s="140" customFormat="1" ht="39.950000000000003" customHeight="1" x14ac:dyDescent="0.2"/>
  </sheetData>
  <sheetProtection algorithmName="SHA-512" hashValue="bQGQgscxJ3e7vZNV7YMhasOzQoY3OJPrHWl5rQahNPmTQeMNTDB4kCvRM8wGUjoUYsrdlRQh8IrEF05xY4pnFQ==" saltValue="6uQv2UYvmmPf+lDpscwVWA==" spinCount="100000" sheet="1" objects="1" scenarios="1" selectLockedCells="1"/>
  <mergeCells count="22">
    <mergeCell ref="C32:E32"/>
    <mergeCell ref="C12:D12"/>
    <mergeCell ref="C20:D20"/>
    <mergeCell ref="C21:D21"/>
    <mergeCell ref="B25:D25"/>
    <mergeCell ref="B28:E28"/>
    <mergeCell ref="C14:D14"/>
    <mergeCell ref="C15:D15"/>
    <mergeCell ref="C19:D19"/>
    <mergeCell ref="C22:D22"/>
    <mergeCell ref="C17:D17"/>
    <mergeCell ref="C18:D18"/>
    <mergeCell ref="B3:C3"/>
    <mergeCell ref="A1:F1"/>
    <mergeCell ref="C7:D7"/>
    <mergeCell ref="E5:E6"/>
    <mergeCell ref="F5:F6"/>
    <mergeCell ref="C8:D8"/>
    <mergeCell ref="C9:D9"/>
    <mergeCell ref="C10:D10"/>
    <mergeCell ref="C11:D11"/>
    <mergeCell ref="C13:D1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F7C94-496C-415C-BAD5-0EB1464BC2DD}">
  <sheetPr codeName="Hoja4">
    <pageSetUpPr fitToPage="1"/>
  </sheetPr>
  <dimension ref="A1:J33"/>
  <sheetViews>
    <sheetView showGridLines="0" zoomScaleNormal="100" workbookViewId="0">
      <pane ySplit="6" topLeftCell="A7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360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360</v>
      </c>
      <c r="B6" s="113">
        <v>1</v>
      </c>
      <c r="C6" s="114" t="s">
        <v>74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120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121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122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123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124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125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126</v>
      </c>
      <c r="B13" s="81"/>
      <c r="C13" s="201" t="s">
        <v>58</v>
      </c>
      <c r="D13" s="202"/>
      <c r="E13" s="119"/>
      <c r="F13" s="78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122" t="s">
        <v>127</v>
      </c>
      <c r="B14" s="81"/>
      <c r="C14" s="201" t="s">
        <v>59</v>
      </c>
      <c r="D14" s="202"/>
      <c r="E14" s="119"/>
      <c r="F14" s="80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122" t="s">
        <v>128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129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131</v>
      </c>
      <c r="B17" s="77"/>
      <c r="C17" s="201" t="s">
        <v>403</v>
      </c>
      <c r="D17" s="202"/>
      <c r="E17" s="88">
        <v>15140</v>
      </c>
      <c r="F17" s="89">
        <v>30280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132</v>
      </c>
      <c r="B18" s="77"/>
      <c r="C18" s="201" t="s">
        <v>404</v>
      </c>
      <c r="D18" s="202"/>
      <c r="E18" s="90">
        <v>16800</v>
      </c>
      <c r="F18" s="91">
        <f>+IF(COUNT(E7:E18)=12,IF(SUM(F7:F17)=SUM(E7:E17)*2,+E18*2,"revisar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130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+IF(COUNT(E7:E16)=0,0,IF(COUNT(E7:E16)&lt;10,"hay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408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133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134</v>
      </c>
      <c r="B23" s="96"/>
      <c r="C23" s="97"/>
      <c r="D23" s="98" t="s">
        <v>71</v>
      </c>
      <c r="E23" s="99">
        <f>+IF(ISNUMBER(+F19+F22),IF((+E19+E22)&gt;VLOOKUP("L01b_TO",'VE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135</v>
      </c>
      <c r="B25" s="212" t="s">
        <v>422</v>
      </c>
      <c r="C25" s="213"/>
      <c r="D25" s="213"/>
      <c r="E25" s="104"/>
      <c r="F25" s="105"/>
    </row>
    <row r="26" spans="1:10" ht="23.25" customHeight="1" thickBot="1" x14ac:dyDescent="0.3">
      <c r="A26" s="120" t="s">
        <v>135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136</v>
      </c>
      <c r="B27" s="142" t="str">
        <f>+IF(LEN('AnxI 1a ANDAL'!B27)=0,"",IF(OR(SUM('AnxI 1a ANDAL'!E7:E16)&gt;0,SUM('AnxI 1b EXTREM'!E7:E16)&gt;0),IF(ISNUMBER('AnxI 1a ANDAL'!$B$27),'AnxI 1a ANDAL'!$B$27,"¿precio?")))</f>
        <v/>
      </c>
      <c r="C27" s="108">
        <v>109</v>
      </c>
      <c r="D27" s="109">
        <f>+IF(AND(E19=0,LEN(B27)=0),0,IF(OR(B27&lt;30,B27&gt;37),"precio hora &lt; 30,00 ó &gt; 37,00",+ROUND(TRUNC(B27,2)*C27,2)))</f>
        <v>0</v>
      </c>
      <c r="E27" s="110">
        <v>9507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428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+IF(AND(COUNT(E7:E18)&gt;0,COUNT(E7:E18)&lt;10),"Deben presupuestarse todas las partidas (10) de Servicio Fijo","")</f>
        <v>Deben presupuestarse todas las partidas (10) de Servicio Fijo</v>
      </c>
    </row>
    <row r="31" spans="1:10" x14ac:dyDescent="0.25">
      <c r="B31" s="47" t="str">
        <f>+IF(OR(AND(COUNT('AnxI 1a ANDAL'!E7:E18)&gt;0,LEN('AnxI 1a ANDAL'!B27)=0),AND(COUNT('AnxI 1b EXTREM'!E7:E18)&gt;0,LEN('AnxI 1a ANDAL'!B27)=0)),"Falta importe hora mano de obra en AnxI 1a ANDAL","")</f>
        <v>Falta importe hora mano de obra en AnxI 1a ANDAL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NSF6LEPkZH99YeTmXGIPPrxRu4o9hVpvAHwTxZewjYqMlt6XaBTGpX0S2pcSmg+0rQzDIDMQEdWapI0meexITQ==" saltValue="T8d/ybrs01TgZ6FvjiGVYg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B27 F19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54E4B-C554-442B-9316-E3554ADC94E8}">
  <sheetPr codeName="Hoja5">
    <pageSetUpPr fitToPage="1"/>
  </sheetPr>
  <dimension ref="A1:J33"/>
  <sheetViews>
    <sheetView showGridLines="0" zoomScaleNormal="100" workbookViewId="0">
      <pane ySplit="6" topLeftCell="A7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361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361</v>
      </c>
      <c r="B6" s="113">
        <v>2</v>
      </c>
      <c r="C6" s="114" t="s">
        <v>76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137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138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139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140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141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142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143</v>
      </c>
      <c r="B13" s="81"/>
      <c r="C13" s="219" t="s">
        <v>58</v>
      </c>
      <c r="D13" s="220"/>
      <c r="E13" s="115"/>
      <c r="F13" s="117"/>
      <c r="G13" s="13"/>
      <c r="H13" s="13"/>
      <c r="I13" s="13"/>
      <c r="J13" s="13"/>
    </row>
    <row r="14" spans="1:10" s="12" customFormat="1" ht="24" customHeight="1" thickBot="1" x14ac:dyDescent="0.3">
      <c r="A14" s="122" t="s">
        <v>144</v>
      </c>
      <c r="B14" s="81"/>
      <c r="C14" s="219" t="s">
        <v>59</v>
      </c>
      <c r="D14" s="220"/>
      <c r="E14" s="115"/>
      <c r="F14" s="118"/>
      <c r="G14" s="13"/>
      <c r="H14" s="13"/>
      <c r="I14" s="13"/>
      <c r="J14" s="13"/>
    </row>
    <row r="15" spans="1:10" s="12" customFormat="1" ht="24" customHeight="1" thickBot="1" x14ac:dyDescent="0.3">
      <c r="A15" s="122" t="s">
        <v>145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146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148</v>
      </c>
      <c r="B17" s="77"/>
      <c r="C17" s="201" t="s">
        <v>403</v>
      </c>
      <c r="D17" s="202"/>
      <c r="E17" s="88">
        <v>12400</v>
      </c>
      <c r="F17" s="89">
        <v>24800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149</v>
      </c>
      <c r="B18" s="77"/>
      <c r="C18" s="201" t="s">
        <v>404</v>
      </c>
      <c r="D18" s="202"/>
      <c r="E18" s="90">
        <v>12570</v>
      </c>
      <c r="F18" s="91">
        <f>+IF(COUNT(E7:E18)=10,IF(SUM(F7:F17)=SUM(E7:E17)*2,+E18*2,"revisar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147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+IF(COUNT(E7:E16)=0,0,IF(COUNT(E7:E16)&lt;8,"hay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409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150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151</v>
      </c>
      <c r="B23" s="96"/>
      <c r="C23" s="97"/>
      <c r="D23" s="98" t="s">
        <v>71</v>
      </c>
      <c r="E23" s="99">
        <f>+IF(ISNUMBER(+F19+F22),IF((+E19+E22)&gt;VLOOKUP("L02a_TO",'VE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152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152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153</v>
      </c>
      <c r="B27" s="141"/>
      <c r="C27" s="108">
        <v>153</v>
      </c>
      <c r="D27" s="109">
        <f>+IF(AND(E19=0,LEN(B27)=0),0,IF(OR(B27&lt;30,B27&gt;37),"precio hora &lt; 30,00 ó &gt; 37,00",+ROUND(TRUNC(B27,2)*C27,2)))</f>
        <v>0</v>
      </c>
      <c r="E27" s="110">
        <v>12179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429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+IF(AND(COUNT(E7:E18)&gt;0,COUNT(E7:E18)&lt;8),"Deben presupuestarse todas las partidas (8) de Servicio Fijo","")</f>
        <v>Deben presupuestarse todas las partidas (8) de Servicio Fijo</v>
      </c>
    </row>
    <row r="31" spans="1:10" x14ac:dyDescent="0.25">
      <c r="B31" s="48" t="str">
        <f>+IF(OR(AND(COUNT('AnxI 2a ARAG'!E7:E18)&gt;0,LEN('AnxI 2a ARAG'!B27)=0),AND(COUNT('AnxI 2b RIOJA'!E7:E18)&gt;0,LEN('AnxI 2a ARAG'!B27)=0)),"(a) Falta importe hora mano de obra","")</f>
        <v>(a) Falta importe hora mano de obra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x1Xl7C4bm89lgoevXYX3wCuLAY8pc/PsdcWgNvz4CMzrzbH4+tEyNxxn5a+8TZ+91byo7LkvlwDSiGo1M4HKPA==" saltValue="zki8bPXspx8qbv6ZSfTaLA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0DBA-269F-403E-9A56-5DF3FE1B5AC4}">
  <sheetPr codeName="Hoja6">
    <pageSetUpPr fitToPage="1"/>
  </sheetPr>
  <dimension ref="A1:J33"/>
  <sheetViews>
    <sheetView showGridLines="0" zoomScaleNormal="100" workbookViewId="0">
      <pane ySplit="6" topLeftCell="A7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362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362</v>
      </c>
      <c r="B6" s="113">
        <v>2</v>
      </c>
      <c r="C6" s="114" t="s">
        <v>77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154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155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156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157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158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159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160</v>
      </c>
      <c r="B13" s="81"/>
      <c r="C13" s="201" t="s">
        <v>58</v>
      </c>
      <c r="D13" s="202"/>
      <c r="E13" s="119"/>
      <c r="F13" s="78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122" t="s">
        <v>161</v>
      </c>
      <c r="B14" s="81"/>
      <c r="C14" s="201" t="s">
        <v>59</v>
      </c>
      <c r="D14" s="202"/>
      <c r="E14" s="119"/>
      <c r="F14" s="80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122" t="s">
        <v>162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163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165</v>
      </c>
      <c r="B17" s="77"/>
      <c r="C17" s="201" t="s">
        <v>403</v>
      </c>
      <c r="D17" s="202"/>
      <c r="E17" s="88">
        <v>13760</v>
      </c>
      <c r="F17" s="89">
        <v>27520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166</v>
      </c>
      <c r="B18" s="77"/>
      <c r="C18" s="201" t="s">
        <v>404</v>
      </c>
      <c r="D18" s="202"/>
      <c r="E18" s="90">
        <v>14430</v>
      </c>
      <c r="F18" s="91">
        <f>+IF(COUNT(E7:E18)=12,IF(SUM(F7:F17)=SUM(E7:E17)*2,+E18*2,"revisar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164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+IF(COUNT(E7:E16)=0,0,IF(COUNT(E7:E16)&lt;10,"hay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410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167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168</v>
      </c>
      <c r="B23" s="96"/>
      <c r="C23" s="97"/>
      <c r="D23" s="98" t="s">
        <v>71</v>
      </c>
      <c r="E23" s="99">
        <f>+IF(ISNUMBER(+F19+F22),IF((+E19+E22)&gt;VLOOKUP("L02b_TO",'VE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169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169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170</v>
      </c>
      <c r="B27" s="142" t="str">
        <f>+IF(LEN('AnxI 2a ARAG'!B27)=0,"",IF(OR(SUM('AnxI 2a ARAG'!E7:E16)&gt;0,SUM('AnxI 2b RIOJA'!E7:E16)&gt;0),IF(ISNUMBER('AnxI 2a ARAG'!$B$27),'AnxI 2a ARAG'!$B$27,"¿precio?")))</f>
        <v/>
      </c>
      <c r="C27" s="108">
        <v>103</v>
      </c>
      <c r="D27" s="109">
        <f>+IF(AND(E19=0,LEN(B27)=0),0,IF(OR(B27&lt;30,B27&gt;37),"precio hora &lt; 30,00 ó &gt; 37,00",+ROUND(TRUNC(B27,2)*C27,2)))</f>
        <v>0</v>
      </c>
      <c r="E27" s="110">
        <v>9149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429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+IF(AND(COUNT(E7:E18)&gt;0,COUNT(E7:E18)&lt;10),"Deben presupuestarse todas las partidas (10) de Servicio Fijo","")</f>
        <v>Deben presupuestarse todas las partidas (10) de Servicio Fijo</v>
      </c>
    </row>
    <row r="31" spans="1:10" x14ac:dyDescent="0.25">
      <c r="B31" s="47" t="str">
        <f>+IF(OR(AND(COUNT('AnxI 2a ARAG'!E7:E18)&gt;0,LEN('AnxI 2a ARAG'!B27)=0),AND(COUNT('AnxI 2b RIOJA'!E7:E18)&gt;0,LEN('AnxI 2a ARAG'!B27)=0)),"Falta importe hora mano de obra en AnxI 2a ARAG","")</f>
        <v>Falta importe hora mano de obra en AnxI 2a ARAG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lqMse2Z5AgE4RQ7h5Z821BwnEyBcoa8jV4dbEBQB/MbZ1gIKBxg3OcvDtMpwl1/WF/XPmjoIsIi3MNhvNF34hA==" saltValue="TeprH6PXb5cCKuyfqz0nVQ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  <ignoredError sqref="B27" formulaRange="1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8B192-C0DB-4E84-B5D8-B0D2C4B7F2B6}">
  <sheetPr codeName="Hoja7">
    <pageSetUpPr fitToPage="1"/>
  </sheetPr>
  <dimension ref="A1:J33"/>
  <sheetViews>
    <sheetView showGridLines="0" zoomScaleNormal="100" workbookViewId="0">
      <pane ySplit="6" topLeftCell="A7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363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363</v>
      </c>
      <c r="B6" s="113">
        <v>3</v>
      </c>
      <c r="C6" s="114" t="s">
        <v>78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171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172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173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174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175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176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177</v>
      </c>
      <c r="B13" s="81"/>
      <c r="C13" s="201" t="s">
        <v>58</v>
      </c>
      <c r="D13" s="202"/>
      <c r="E13" s="119"/>
      <c r="F13" s="78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122" t="s">
        <v>178</v>
      </c>
      <c r="B14" s="81"/>
      <c r="C14" s="201" t="s">
        <v>59</v>
      </c>
      <c r="D14" s="202"/>
      <c r="E14" s="119"/>
      <c r="F14" s="80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122" t="s">
        <v>179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180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182</v>
      </c>
      <c r="B17" s="77"/>
      <c r="C17" s="201" t="s">
        <v>403</v>
      </c>
      <c r="D17" s="202"/>
      <c r="E17" s="88">
        <v>17290</v>
      </c>
      <c r="F17" s="89">
        <v>34580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183</v>
      </c>
      <c r="B18" s="77"/>
      <c r="C18" s="201" t="s">
        <v>404</v>
      </c>
      <c r="D18" s="202"/>
      <c r="E18" s="90">
        <v>17890</v>
      </c>
      <c r="F18" s="91">
        <f>+IF(COUNT(E7:E18)=12,IF(SUM(F7:F17)=SUM(E7:E17)*2,+E18*2,"revisar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181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+IF(COUNT(E7:E16)=0,0,IF(COUNT(E7:E16)&lt;10,"hay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411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184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185</v>
      </c>
      <c r="B23" s="96"/>
      <c r="C23" s="97"/>
      <c r="D23" s="98" t="s">
        <v>71</v>
      </c>
      <c r="E23" s="99">
        <f>+IF(ISNUMBER(+F19+F22),IF((+E19+E22)&gt;VLOOKUP("L03a_TO",'VE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186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186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187</v>
      </c>
      <c r="B27" s="141"/>
      <c r="C27" s="108">
        <v>118</v>
      </c>
      <c r="D27" s="109">
        <f>+IF(AND(E19=0,LEN(B27)=0),0,IF(OR(B27&lt;30,B27&gt;37),"precio hora &lt; 30,00 ó &gt; 37,00",+ROUND(TRUNC(B27,2)*C27,2)))</f>
        <v>0</v>
      </c>
      <c r="E27" s="110">
        <v>10004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430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+IF(AND(COUNT(E7:E18)&gt;0,COUNT(E7:E18)&lt;10),"Deben presupuestarse todas las partidas (10) de Servicio Fijo","")</f>
        <v>Deben presupuestarse todas las partidas (10) de Servicio Fijo</v>
      </c>
    </row>
    <row r="31" spans="1:10" x14ac:dyDescent="0.25">
      <c r="B31" s="48" t="str">
        <f>+IF(OR(AND(COUNT('AnxI 3a ASTUR'!E7:E18)&gt;0,LEN('AnxI 3a ASTUR'!B27)=0),AND(COUNT('AnxI 3b CANTAB'!E7:E18)&gt;0,LEN('AnxI 3a ASTUR'!B27)=0)),"(a) Falta importe hora mano de obra","")</f>
        <v>(a) Falta importe hora mano de obra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NUylc4LIIFkYg3NcSTTZER6csL2yUWPkgaetHkELSjIk3cwjJvMv4h+BCNGaQ9syqvMluavy6ed+2Dm62v8OjA==" saltValue="MaPy429wwdSucS7kVO8c+A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27526-0007-4C04-9D6C-C481B8D2B54E}">
  <sheetPr codeName="Hoja8">
    <pageSetUpPr fitToPage="1"/>
  </sheetPr>
  <dimension ref="A1:J33"/>
  <sheetViews>
    <sheetView showGridLines="0" zoomScaleNormal="100" workbookViewId="0">
      <pane ySplit="6" topLeftCell="A7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364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364</v>
      </c>
      <c r="B6" s="113">
        <v>3</v>
      </c>
      <c r="C6" s="114" t="s">
        <v>79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188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189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190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191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192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193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194</v>
      </c>
      <c r="B13" s="81"/>
      <c r="C13" s="201" t="s">
        <v>58</v>
      </c>
      <c r="D13" s="202"/>
      <c r="E13" s="119"/>
      <c r="F13" s="78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122" t="s">
        <v>195</v>
      </c>
      <c r="B14" s="81"/>
      <c r="C14" s="201" t="s">
        <v>59</v>
      </c>
      <c r="D14" s="202"/>
      <c r="E14" s="119"/>
      <c r="F14" s="80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122" t="s">
        <v>196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197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199</v>
      </c>
      <c r="B17" s="77"/>
      <c r="C17" s="201" t="s">
        <v>403</v>
      </c>
      <c r="D17" s="202"/>
      <c r="E17" s="88">
        <v>15740</v>
      </c>
      <c r="F17" s="89">
        <v>31480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200</v>
      </c>
      <c r="B18" s="77"/>
      <c r="C18" s="201" t="s">
        <v>404</v>
      </c>
      <c r="D18" s="202"/>
      <c r="E18" s="90">
        <v>13800</v>
      </c>
      <c r="F18" s="91">
        <f>+IF(COUNT(E7:E18)=12,IF(SUM(F7:F17)=SUM(E7:E17)*2,+E18*2,"revisar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198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+IF(COUNT(E7:E16)=0,0,IF(COUNT(E7:E16)&lt;10,"hay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412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201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202</v>
      </c>
      <c r="B23" s="96"/>
      <c r="C23" s="97"/>
      <c r="D23" s="98" t="s">
        <v>71</v>
      </c>
      <c r="E23" s="99">
        <f>+IF(ISNUMBER(+F19+F22),IF((+E19+E22)&gt;VLOOKUP("L03b_TO",'VE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203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203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204</v>
      </c>
      <c r="B27" s="142" t="str">
        <f>+IF(LEN('AnxI 3a ASTUR'!B27)=0,"",IF(OR(SUM('AnxI 3a ASTUR'!E7:E16)&gt;0,SUM('AnxI 3b CANTAB'!E7:E16)&gt;0),IF(ISNUMBER('AnxI 3a ASTUR'!$B$27),'AnxI 3a ASTUR'!$B$27,"¿precio?")))</f>
        <v/>
      </c>
      <c r="C27" s="108">
        <v>97</v>
      </c>
      <c r="D27" s="109">
        <f>+IF(AND(E19=0,LEN(B27)=0),0,IF(OR(B27&lt;30,B27&gt;37),"precio hora &lt; 30,00 ó &gt; 37,00",+ROUND(TRUNC(B27,2)*C27,2)))</f>
        <v>0</v>
      </c>
      <c r="E27" s="110">
        <v>8811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430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+IF(AND(COUNT(E7:E18)&gt;0,COUNT(E7:E18)&lt;10),"Deben presupuestarse todas las partidas (10) de Servicio Fijo","")</f>
        <v>Deben presupuestarse todas las partidas (10) de Servicio Fijo</v>
      </c>
    </row>
    <row r="31" spans="1:10" x14ac:dyDescent="0.25">
      <c r="B31" s="47" t="str">
        <f>+IF(OR(AND(COUNT('AnxI 3a ASTUR'!E7:E18)&gt;0,LEN('AnxI 3a ASTUR'!B27)=0),AND(COUNT('AnxI 3b CANTAB'!E7:E18)&gt;0,LEN('AnxI 3a ASTUR'!B27)=0)),"Falta importe hora mano de obra en AnxI 3a ASTUR","")</f>
        <v>Falta importe hora mano de obra en AnxI 3a ASTUR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9EaDwR3pv1mWaRcTMmu1lWL1BY4xeKtL6QBsZ2vsy3mv+N0d8PxsXvdLyo2B2kBam5jy+XfxkqzhmDaWxG2q2Q==" saltValue="/E8cGF0o+FunPrhowXcjyg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  <ignoredError sqref="B27" formulaRange="1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1A70C-7852-4363-9025-0A3A80ADD71F}">
  <sheetPr codeName="Hoja9">
    <pageSetUpPr fitToPage="1"/>
  </sheetPr>
  <dimension ref="A1:J33"/>
  <sheetViews>
    <sheetView showGridLines="0" zoomScaleNormal="100" workbookViewId="0">
      <pane ySplit="6" topLeftCell="A16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365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365</v>
      </c>
      <c r="B6" s="113">
        <v>4</v>
      </c>
      <c r="C6" s="114" t="s">
        <v>80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205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206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207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208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209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210</v>
      </c>
      <c r="B12" s="77"/>
      <c r="C12" s="210" t="s">
        <v>57</v>
      </c>
      <c r="D12" s="211"/>
      <c r="E12" s="115"/>
      <c r="F12" s="116"/>
      <c r="G12" s="13"/>
      <c r="H12" s="13"/>
      <c r="I12" s="13"/>
      <c r="J12" s="13"/>
    </row>
    <row r="13" spans="1:10" s="12" customFormat="1" ht="24" customHeight="1" thickBot="1" x14ac:dyDescent="0.3">
      <c r="A13" s="122" t="s">
        <v>211</v>
      </c>
      <c r="B13" s="81"/>
      <c r="C13" s="201" t="s">
        <v>58</v>
      </c>
      <c r="D13" s="202"/>
      <c r="E13" s="115"/>
      <c r="F13" s="117"/>
      <c r="G13" s="13"/>
      <c r="H13" s="13"/>
      <c r="I13" s="13"/>
      <c r="J13" s="13"/>
    </row>
    <row r="14" spans="1:10" s="12" customFormat="1" ht="24" customHeight="1" thickBot="1" x14ac:dyDescent="0.3">
      <c r="A14" s="122" t="s">
        <v>212</v>
      </c>
      <c r="B14" s="81"/>
      <c r="C14" s="201" t="s">
        <v>59</v>
      </c>
      <c r="D14" s="202"/>
      <c r="E14" s="115"/>
      <c r="F14" s="118"/>
      <c r="G14" s="13"/>
      <c r="H14" s="13"/>
      <c r="I14" s="13"/>
      <c r="J14" s="13"/>
    </row>
    <row r="15" spans="1:10" s="12" customFormat="1" ht="24" customHeight="1" thickBot="1" x14ac:dyDescent="0.3">
      <c r="A15" s="122" t="s">
        <v>213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214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216</v>
      </c>
      <c r="B17" s="77"/>
      <c r="C17" s="201" t="s">
        <v>403</v>
      </c>
      <c r="D17" s="202"/>
      <c r="E17" s="88">
        <v>12660</v>
      </c>
      <c r="F17" s="89">
        <v>25320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217</v>
      </c>
      <c r="B18" s="77"/>
      <c r="C18" s="201" t="s">
        <v>404</v>
      </c>
      <c r="D18" s="202"/>
      <c r="E18" s="90">
        <v>11780</v>
      </c>
      <c r="F18" s="91">
        <f>+IF(COUNT(E7:E18)=9,IF(SUM(F7:F17)=SUM(E7:E17)*2,+E18*2,"revisar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215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+IF(COUNT(E7:E16)=0,0,IF(COUNT(E7:E16)&lt;7,"hay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413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218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219</v>
      </c>
      <c r="B23" s="96"/>
      <c r="C23" s="97"/>
      <c r="D23" s="98" t="s">
        <v>71</v>
      </c>
      <c r="E23" s="99">
        <f>+IF(ISNUMBER(+F19+F22),IF((+E19+E22)&gt;VLOOKUP("L04a_TO",'VE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220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220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221</v>
      </c>
      <c r="B27" s="141"/>
      <c r="C27" s="108">
        <v>88</v>
      </c>
      <c r="D27" s="109">
        <f>+IF(AND(E19=0,LEN(B27)=0),0,IF(OR(B27&lt;30,B27&gt;37),"precio hora &lt; 30,00 ó &gt; 37,00",+ROUND(TRUNC(B27,2)*C27,2)))</f>
        <v>0</v>
      </c>
      <c r="E27" s="110">
        <v>8244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431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+IF(AND(COUNT(E7:E18)&gt;0,COUNT(E7:E18)&lt;7),"Deben presupuestarse todas las partidas (7) de Servicio Fijo","")</f>
        <v>Deben presupuestarse todas las partidas (7) de Servicio Fijo</v>
      </c>
    </row>
    <row r="31" spans="1:10" x14ac:dyDescent="0.25">
      <c r="B31" s="48" t="str">
        <f>+IF(OR(AND(COUNT('AnxI 4a BALEAR'!E7:E18)&gt;0,LEN('AnxI 4a BALEAR'!B27)=0),AND(COUNT('AnxI 4b MURC'!E7:E18)&gt;0,LEN('AnxI 4a BALEAR'!B27)=0),AND(COUNT('AnxI 4c VALENC'!E7:E18)&gt;0,LEN('AnxI 4a BALEAR'!B27)=0)),"(a) Falta importe hora mano de obra","")</f>
        <v>(a) Falta importe hora mano de obra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nzxCLSvZdhz+n4O0zYoF5Rl7KT4XOk8rsuJKzsQWZSWjGRdzqDRC7lGLafYeWzicEdGmDrQFIpTEvoGOHnQsqA==" saltValue="zMNsvEjzpTtg0QP3+SQPgw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9375B-C336-413F-A091-233F60B0C153}">
  <sheetPr codeName="Hoja10">
    <pageSetUpPr fitToPage="1"/>
  </sheetPr>
  <dimension ref="A1:J33"/>
  <sheetViews>
    <sheetView showGridLines="0" zoomScaleNormal="100" workbookViewId="0">
      <pane ySplit="6" topLeftCell="A7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366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366</v>
      </c>
      <c r="B6" s="113">
        <v>4</v>
      </c>
      <c r="C6" s="114" t="s">
        <v>81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222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223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224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225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226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227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228</v>
      </c>
      <c r="B13" s="81"/>
      <c r="C13" s="201" t="s">
        <v>58</v>
      </c>
      <c r="D13" s="202"/>
      <c r="E13" s="119"/>
      <c r="F13" s="78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122" t="s">
        <v>229</v>
      </c>
      <c r="B14" s="81"/>
      <c r="C14" s="201" t="s">
        <v>59</v>
      </c>
      <c r="D14" s="202"/>
      <c r="E14" s="119"/>
      <c r="F14" s="80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122" t="s">
        <v>230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231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233</v>
      </c>
      <c r="B17" s="77"/>
      <c r="C17" s="201" t="s">
        <v>403</v>
      </c>
      <c r="D17" s="202"/>
      <c r="E17" s="88">
        <v>19550</v>
      </c>
      <c r="F17" s="89">
        <v>39100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234</v>
      </c>
      <c r="B18" s="77"/>
      <c r="C18" s="201" t="s">
        <v>404</v>
      </c>
      <c r="D18" s="202"/>
      <c r="E18" s="90">
        <v>21650</v>
      </c>
      <c r="F18" s="91">
        <f>+IF(COUNT(E7:E18)=12,IF(SUM(F7:F17)=SUM(E7:E17)*2,+E18*2,"revisar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232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+IF(COUNT(E7:E16)=0,0,IF(COUNT(E7:E16)&lt;10,"hay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414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235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236</v>
      </c>
      <c r="B23" s="96"/>
      <c r="C23" s="97"/>
      <c r="D23" s="98" t="s">
        <v>71</v>
      </c>
      <c r="E23" s="99">
        <f>+IF(ISNUMBER(+F19+F22),IF((+E19+E22)&gt;VLOOKUP("L04b_TO",'VE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237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237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238</v>
      </c>
      <c r="B27" s="142" t="str">
        <f>+IF(LEN('AnxI 4a BALEAR'!B27)=0,"",IF(OR(SUM('AnxI 4a BALEAR'!E7:E16)&gt;0,SUM('AnxI 4b MURC'!E7:E16)&gt;0,SUM('AnxI 4c VALENC'!E7:E16)&gt;0),IF(ISNUMBER('AnxI 4a BALEAR'!$B$27),'AnxI 4a BALEAR'!$B$27,"¿precio?")))</f>
        <v/>
      </c>
      <c r="C27" s="108">
        <v>68</v>
      </c>
      <c r="D27" s="109">
        <f>+IF(AND(E19=0,LEN(B27)=0),0,IF(OR(B27&lt;30,B27&gt;37),"precio hora &lt; 30,00 ó &gt; 37,00",+ROUND(TRUNC(B27,2)*C27,2)))</f>
        <v>0</v>
      </c>
      <c r="E27" s="110">
        <v>7804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431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+IF(AND(COUNT(E7:E18)&gt;0,COUNT(E7:E18)&lt;10),"Deben presupuestarse todas las partidas (10) de Servicio Fijo","")</f>
        <v>Deben presupuestarse todas las partidas (10) de Servicio Fijo</v>
      </c>
    </row>
    <row r="31" spans="1:10" x14ac:dyDescent="0.25">
      <c r="B31" s="47" t="str">
        <f>+IF(OR(AND(COUNT('AnxI 4a BALEAR'!E7:E18)&gt;0,LEN('AnxI 4a BALEAR'!B27)=0),AND(COUNT('AnxI 4b MURC'!E7:E18)&gt;0,LEN('AnxI 4a BALEAR'!B27)=0),AND(COUNT('AnxI 4c VALENC'!E7:E18)&gt;0,LEN('AnxI 4a BALEAR'!B27)=0)),"Falta importe hora mano de obra en AnxI 4a BALEAR","")</f>
        <v>Falta importe hora mano de obra en AnxI 4a BALEAR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Fps5mbEemH9AesMThyJQWEXF+ufHV3YxFDQA4XiZ3RRm51tGYXzAlNtp8AsKWh4HIRyBxuzwoFb7uPUlW4+qCA==" saltValue="EfacDyXm7aPPnMgYuE5wCQ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  <ignoredError sqref="B27" formulaRange="1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01E05-2F39-465C-ACE7-7B824B7BEAA3}">
  <sheetPr codeName="Hoja11">
    <pageSetUpPr fitToPage="1"/>
  </sheetPr>
  <dimension ref="A1:J33"/>
  <sheetViews>
    <sheetView showGridLines="0" zoomScaleNormal="100" workbookViewId="0">
      <pane ySplit="6" topLeftCell="A7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367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367</v>
      </c>
      <c r="B6" s="113">
        <v>4</v>
      </c>
      <c r="C6" s="114" t="s">
        <v>83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239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240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241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242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243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244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245</v>
      </c>
      <c r="B13" s="81"/>
      <c r="C13" s="201" t="s">
        <v>58</v>
      </c>
      <c r="D13" s="202"/>
      <c r="E13" s="119"/>
      <c r="F13" s="78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122" t="s">
        <v>246</v>
      </c>
      <c r="B14" s="81"/>
      <c r="C14" s="201" t="s">
        <v>59</v>
      </c>
      <c r="D14" s="202"/>
      <c r="E14" s="119"/>
      <c r="F14" s="80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122" t="s">
        <v>247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248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250</v>
      </c>
      <c r="B17" s="77"/>
      <c r="C17" s="201" t="s">
        <v>403</v>
      </c>
      <c r="D17" s="202"/>
      <c r="E17" s="88">
        <v>15180</v>
      </c>
      <c r="F17" s="89">
        <v>30360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251</v>
      </c>
      <c r="B18" s="77"/>
      <c r="C18" s="201" t="s">
        <v>404</v>
      </c>
      <c r="D18" s="202"/>
      <c r="E18" s="90">
        <v>17690</v>
      </c>
      <c r="F18" s="91">
        <f>+IF(COUNT(E7:E18)=12,IF(SUM(F7:F17)=SUM(E7:E17)*2,+E18*2,"revisar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249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+IF(COUNT(E7:E16)=0,0,IF(COUNT(E7:E16)&lt;10,"hay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415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252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253</v>
      </c>
      <c r="B23" s="96"/>
      <c r="C23" s="97"/>
      <c r="D23" s="98" t="s">
        <v>71</v>
      </c>
      <c r="E23" s="99">
        <f>+IF(ISNUMBER(+F19+F22),IF((+E19+E22)&gt;VLOOKUP("L04c_TO",'VE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254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254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255</v>
      </c>
      <c r="B27" s="142" t="str">
        <f>+IF(LEN('AnxI 4a BALEAR'!B27)=0,"",IF(OR(SUM('AnxI 4a BALEAR'!E7:E16)&gt;0,SUM('AnxI 4b MURC'!E7:E16)&gt;0,SUM('AnxI 4c VALENC'!E7:E16)&gt;0),IF(ISNUMBER('AnxI 4a BALEAR'!$B$27),'AnxI 4a BALEAR'!$B$27,"¿precio?")))</f>
        <v/>
      </c>
      <c r="C27" s="108">
        <v>140</v>
      </c>
      <c r="D27" s="109">
        <f>+IF(AND(E19=0,LEN(B27)=0),0,IF(OR(B27&lt;30,B27&gt;37),"precio hora &lt; 30,00 ó &gt; 37,00",+ROUND(TRUNC(B27,2)*C27,2)))</f>
        <v>0</v>
      </c>
      <c r="E27" s="110">
        <v>11390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431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+IF(AND(COUNT(E7:E18)&gt;0,COUNT(E7:E18)&lt;10),"Deben presupuestarse todas las partidas (10) de Servicio Fijo","")</f>
        <v>Deben presupuestarse todas las partidas (10) de Servicio Fijo</v>
      </c>
    </row>
    <row r="31" spans="1:10" x14ac:dyDescent="0.25">
      <c r="B31" s="47" t="str">
        <f>+IF(OR(AND(COUNT('AnxI 4a BALEAR'!E7:E18)&gt;0,LEN('AnxI 4a BALEAR'!B27)=0),AND(COUNT('AnxI 4b MURC'!E7:E18)&gt;0,LEN('AnxI 4a BALEAR'!B27)=0),AND(COUNT('AnxI 4c VALENC'!E7:E18)&gt;0,LEN('AnxI 4a BALEAR'!B27)=0)),"Falta importe hora mano de obra en AnxI 4a BALEAR","")</f>
        <v>Falta importe hora mano de obra en AnxI 4a BALEAR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jdtuzuRTvZyLRS0spkDYcZSjz0quHKdWyZzf2qzwekm/77KAPsPU2F/Zm3Sw0laU3VNqOdNA2Q+89GUrzycXRA==" saltValue="QL8htJnsqob/uwvLwP5kbA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  <ignoredError sqref="B27" formulaRange="1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BA153-269A-46B0-9FE3-73C729D5E3AA}">
  <sheetPr codeName="Hoja12">
    <pageSetUpPr fitToPage="1"/>
  </sheetPr>
  <dimension ref="A1:J33"/>
  <sheetViews>
    <sheetView showGridLines="0" zoomScaleNormal="100" workbookViewId="0">
      <pane ySplit="6" topLeftCell="A7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368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368</v>
      </c>
      <c r="B6" s="113">
        <v>5</v>
      </c>
      <c r="C6" s="114" t="s">
        <v>82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256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257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258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259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260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261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262</v>
      </c>
      <c r="B13" s="81"/>
      <c r="C13" s="201" t="s">
        <v>58</v>
      </c>
      <c r="D13" s="202"/>
      <c r="E13" s="119"/>
      <c r="F13" s="78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122" t="s">
        <v>263</v>
      </c>
      <c r="B14" s="81"/>
      <c r="C14" s="201" t="s">
        <v>59</v>
      </c>
      <c r="D14" s="202"/>
      <c r="E14" s="119"/>
      <c r="F14" s="80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122" t="s">
        <v>264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265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267</v>
      </c>
      <c r="B17" s="77"/>
      <c r="C17" s="201" t="s">
        <v>403</v>
      </c>
      <c r="D17" s="202"/>
      <c r="E17" s="88">
        <v>20030</v>
      </c>
      <c r="F17" s="89">
        <v>40060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268</v>
      </c>
      <c r="B18" s="77"/>
      <c r="C18" s="201" t="s">
        <v>404</v>
      </c>
      <c r="D18" s="202"/>
      <c r="E18" s="90">
        <v>24620</v>
      </c>
      <c r="F18" s="91">
        <f>+IF(COUNT(E7:E18)=12,IF(SUM(F7:F17)=SUM(E7:E17)*2,+E18*2,"revisar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266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+IF(COUNT(E7:E16)=0,0,IF(COUNT(E7:E16)&lt;10,"hay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416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269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270</v>
      </c>
      <c r="B23" s="96"/>
      <c r="C23" s="97"/>
      <c r="D23" s="98" t="s">
        <v>71</v>
      </c>
      <c r="E23" s="99">
        <f>+IF(ISNUMBER(+F19+F22),IF((+E19+E22)&gt;VLOOKUP("L05_TO",'VE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271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271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272</v>
      </c>
      <c r="B27" s="141"/>
      <c r="C27" s="108">
        <v>159</v>
      </c>
      <c r="D27" s="109">
        <f>+IF(AND(E19=0,LEN(B27)=0),0,IF(OR(B27&lt;30,B27&gt;37),"precio hora &lt; 30,00 ó &gt; 37,00",+ROUND(TRUNC(B27,2)*C27,2)))</f>
        <v>0</v>
      </c>
      <c r="E27" s="110">
        <v>12537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70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+IF(AND(COUNT(E7:E18)&gt;0,COUNT(E7:E18)&lt;10),"Deben presupuestarse todas las partidas (10) de Servicio Fijo","")</f>
        <v>Deben presupuestarse todas las partidas (10) de Servicio Fijo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T4lVS295azP3cY3JrLSfYPCoFJF/++ckXgd52B34Uc+JNXv0jfvkCa6+/bfAzysuOCwiHNJma/IYONzpjftqvg==" saltValue="XDHBkMXSQ3lTeuO9OvcQXw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662D7-AD89-4E97-898C-D2FB0950BE26}">
  <sheetPr codeName="Hoja13">
    <pageSetUpPr fitToPage="1"/>
  </sheetPr>
  <dimension ref="A1:J33"/>
  <sheetViews>
    <sheetView showGridLines="0" zoomScaleNormal="100" workbookViewId="0">
      <pane ySplit="6" topLeftCell="A13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369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369</v>
      </c>
      <c r="B6" s="113">
        <v>6</v>
      </c>
      <c r="C6" s="114" t="s">
        <v>84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273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274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275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276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277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278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279</v>
      </c>
      <c r="B13" s="81"/>
      <c r="C13" s="201" t="s">
        <v>58</v>
      </c>
      <c r="D13" s="202"/>
      <c r="E13" s="119"/>
      <c r="F13" s="78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122" t="s">
        <v>280</v>
      </c>
      <c r="B14" s="81"/>
      <c r="C14" s="201" t="s">
        <v>59</v>
      </c>
      <c r="D14" s="202"/>
      <c r="E14" s="119"/>
      <c r="F14" s="80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122" t="s">
        <v>281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282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284</v>
      </c>
      <c r="B17" s="77"/>
      <c r="C17" s="201" t="s">
        <v>403</v>
      </c>
      <c r="D17" s="202"/>
      <c r="E17" s="88">
        <v>39690</v>
      </c>
      <c r="F17" s="89">
        <v>79380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285</v>
      </c>
      <c r="B18" s="77"/>
      <c r="C18" s="201" t="s">
        <v>404</v>
      </c>
      <c r="D18" s="202"/>
      <c r="E18" s="90">
        <v>38770</v>
      </c>
      <c r="F18" s="91">
        <f>+IF(COUNT(E7:E18)=12,IF(SUM(F7:F17)=SUM(E7:E17)*2,+E18*2,"revisar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283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+IF(COUNT(E7:E16)=0,0,IF(COUNT(E7:E16)&lt;10,"hay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417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286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287</v>
      </c>
      <c r="B23" s="96"/>
      <c r="C23" s="97"/>
      <c r="D23" s="98" t="s">
        <v>71</v>
      </c>
      <c r="E23" s="99">
        <f>+IF(ISNUMBER(+F19+F22),IF((+E19+E22)&gt;VLOOKUP("L06_TO",'VE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288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288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289</v>
      </c>
      <c r="B27" s="141"/>
      <c r="C27" s="108">
        <v>177</v>
      </c>
      <c r="D27" s="109">
        <f>+IF(AND(E19=0,LEN(B27)=0),0,IF(OR(B27&lt;30,B27&gt;37),"precio hora &lt; 30,00 ó &gt; 37,00",+ROUND(TRUNC(B27,2)*C27,2)))</f>
        <v>0</v>
      </c>
      <c r="E27" s="110">
        <v>13631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70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+IF(AND(COUNT(E7:E18)&gt;0,COUNT(E7:E18)&lt;10),"Deben presupuestarse todas las partidas (10) de Servicio Fijo","")</f>
        <v>Deben presupuestarse todas las partidas (10) de Servicio Fijo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t4qv3tmlnlAAdLdRYsl/SR/D9afTybwc6D5iQpAQ1JTJLi+DnisfW5yhAx0iaIV58IQvo3xd2KHXT91iKmiaew==" saltValue="iwahdlvudyfE3/DEdC4/Dw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C8DA9-FF7C-4B59-857F-AE5217C649D9}">
  <sheetPr codeName="Hoja14">
    <pageSetUpPr fitToPage="1"/>
  </sheetPr>
  <dimension ref="A1:J33"/>
  <sheetViews>
    <sheetView showGridLines="0" zoomScaleNormal="100" workbookViewId="0">
      <pane ySplit="6" topLeftCell="A7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370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370</v>
      </c>
      <c r="B6" s="113">
        <v>7</v>
      </c>
      <c r="C6" s="114" t="s">
        <v>85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290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291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292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293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294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295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296</v>
      </c>
      <c r="B13" s="81"/>
      <c r="C13" s="201" t="s">
        <v>58</v>
      </c>
      <c r="D13" s="202"/>
      <c r="E13" s="115"/>
      <c r="F13" s="117"/>
      <c r="G13" s="13"/>
      <c r="H13" s="13"/>
      <c r="I13" s="13"/>
      <c r="J13" s="13"/>
    </row>
    <row r="14" spans="1:10" s="12" customFormat="1" ht="24" customHeight="1" thickBot="1" x14ac:dyDescent="0.3">
      <c r="A14" s="122" t="s">
        <v>297</v>
      </c>
      <c r="B14" s="81"/>
      <c r="C14" s="201" t="s">
        <v>59</v>
      </c>
      <c r="D14" s="202"/>
      <c r="E14" s="115"/>
      <c r="F14" s="118"/>
      <c r="G14" s="13"/>
      <c r="H14" s="13"/>
      <c r="I14" s="13"/>
      <c r="J14" s="13"/>
    </row>
    <row r="15" spans="1:10" s="12" customFormat="1" ht="24" customHeight="1" thickBot="1" x14ac:dyDescent="0.3">
      <c r="A15" s="122" t="s">
        <v>298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299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301</v>
      </c>
      <c r="B17" s="77"/>
      <c r="C17" s="201" t="s">
        <v>403</v>
      </c>
      <c r="D17" s="202"/>
      <c r="E17" s="88">
        <v>25720</v>
      </c>
      <c r="F17" s="89">
        <v>51440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302</v>
      </c>
      <c r="B18" s="77"/>
      <c r="C18" s="201" t="s">
        <v>404</v>
      </c>
      <c r="D18" s="202"/>
      <c r="E18" s="90">
        <v>31410</v>
      </c>
      <c r="F18" s="91">
        <f>+IF(COUNT(E7:E18)=10,IF(SUM(F7:F17)=SUM(E7:E17)*2,+E18*2,"revisar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300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+IF(COUNT(E7:E16)=0,0,IF(COUNT(E7:E16)&lt;8,"hay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418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303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304</v>
      </c>
      <c r="B23" s="96"/>
      <c r="C23" s="97"/>
      <c r="D23" s="98" t="s">
        <v>71</v>
      </c>
      <c r="E23" s="99">
        <f>+IF(ISNUMBER(+F19+F22),IF((+E19+E22)&gt;VLOOKUP("L07_TO",'VE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305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305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306</v>
      </c>
      <c r="B27" s="141"/>
      <c r="C27" s="108">
        <v>146</v>
      </c>
      <c r="D27" s="109">
        <f>+IF(AND(E19=0,LEN(B27)=0),0,IF(OR(B27&lt;30,B27&gt;37),"precio hora &lt; 30,00 ó &gt; 37,00",+ROUND(TRUNC(B27,2)*C27,2)))</f>
        <v>0</v>
      </c>
      <c r="E27" s="110">
        <v>11788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70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+IF(AND(COUNT(E7:E18)&gt;0,COUNT(E7:E18)&lt;8),"Deben presupuestarse todas las partidas (8) de Servicio Fijo","")</f>
        <v>Deben presupuestarse todas las partidas (8) de Servicio Fijo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jTGhGu7PD5ae5eKXn4dszSKz09HbtOwlPLDBzOTkaxziXxDVVfcCZFzydIJtanz88dPpmsU5W27eLnIhnyKqoA==" saltValue="LVnKkdjtlR5zLWwHkrpyXA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D0C2F-1474-46D5-85C0-E3E877D470BC}">
  <sheetPr codeName="Hoja15">
    <pageSetUpPr fitToPage="1"/>
  </sheetPr>
  <dimension ref="A1:J33"/>
  <sheetViews>
    <sheetView showGridLines="0" zoomScaleNormal="100" workbookViewId="0">
      <pane ySplit="6" topLeftCell="A13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371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371</v>
      </c>
      <c r="B6" s="113">
        <v>8</v>
      </c>
      <c r="C6" s="114" t="s">
        <v>86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307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308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309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310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311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312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313</v>
      </c>
      <c r="B13" s="81"/>
      <c r="C13" s="201" t="s">
        <v>58</v>
      </c>
      <c r="D13" s="202"/>
      <c r="E13" s="119"/>
      <c r="F13" s="78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122" t="s">
        <v>314</v>
      </c>
      <c r="B14" s="81"/>
      <c r="C14" s="201" t="s">
        <v>59</v>
      </c>
      <c r="D14" s="202"/>
      <c r="E14" s="119"/>
      <c r="F14" s="80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122" t="s">
        <v>315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316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318</v>
      </c>
      <c r="B17" s="77"/>
      <c r="C17" s="201" t="s">
        <v>403</v>
      </c>
      <c r="D17" s="202"/>
      <c r="E17" s="88">
        <v>28620</v>
      </c>
      <c r="F17" s="89">
        <v>57240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319</v>
      </c>
      <c r="B18" s="77"/>
      <c r="C18" s="201" t="s">
        <v>404</v>
      </c>
      <c r="D18" s="202"/>
      <c r="E18" s="90">
        <v>33180</v>
      </c>
      <c r="F18" s="91">
        <f>+IF(COUNT(E7:E18)=12,IF(SUM(F7:F17)=SUM(E7:E17)*2,+E18*2,"revisar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317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+IF(COUNT(E7:E16)=0,0,IF(COUNT(E7:E16)&lt;10,"hay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419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320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321</v>
      </c>
      <c r="B23" s="96"/>
      <c r="C23" s="97"/>
      <c r="D23" s="98" t="s">
        <v>71</v>
      </c>
      <c r="E23" s="99">
        <f>+IF(ISNUMBER(+F19+F22),IF((+E19+E22)&gt;VLOOKUP("L08_TO",'VE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322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322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323</v>
      </c>
      <c r="B27" s="141"/>
      <c r="C27" s="108">
        <v>197</v>
      </c>
      <c r="D27" s="109">
        <f>+IF(AND(E19=0,LEN(B27)=0),0,IF(OR(B27&lt;30,B27&gt;37),"precio hora &lt; 30,00 ó &gt; 37,00",+ROUND(TRUNC(B27,2)*C27,2)))</f>
        <v>0</v>
      </c>
      <c r="E27" s="110">
        <v>14801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70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+IF(AND(COUNT(E7:E18)&gt;0,COUNT(E7:E18)&lt;10),"Deben presupuestarse todas las partidas (10) de Servicio Fijo","")</f>
        <v>Deben presupuestarse todas las partidas (10) de Servicio Fijo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Z2va1vuBsyK6HQIauttj8AV+pU9sGBjzxLEk20uhSLPzbABnMhOYhJmkKNHyQr6pH1ne2jFqr3DKPhTe9vDyOA==" saltValue="XsrKaR4vLxSSM7avI8XDLg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E43A0-4424-4725-B573-7147EA945BA6}">
  <sheetPr codeName="Hoja16">
    <pageSetUpPr fitToPage="1"/>
  </sheetPr>
  <dimension ref="A1:J33"/>
  <sheetViews>
    <sheetView showGridLines="0" zoomScaleNormal="100" workbookViewId="0">
      <pane ySplit="6" topLeftCell="A10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372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372</v>
      </c>
      <c r="B6" s="113">
        <v>9</v>
      </c>
      <c r="C6" s="114" t="s">
        <v>87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341</v>
      </c>
      <c r="B7" s="77"/>
      <c r="C7" s="201" t="s">
        <v>52</v>
      </c>
      <c r="D7" s="202"/>
      <c r="E7" s="119"/>
      <c r="F7" s="78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342</v>
      </c>
      <c r="B8" s="79"/>
      <c r="C8" s="201" t="s">
        <v>53</v>
      </c>
      <c r="D8" s="202"/>
      <c r="E8" s="119"/>
      <c r="F8" s="80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343</v>
      </c>
      <c r="B9" s="77"/>
      <c r="C9" s="201" t="s">
        <v>54</v>
      </c>
      <c r="D9" s="202"/>
      <c r="E9" s="119"/>
      <c r="F9" s="80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344</v>
      </c>
      <c r="B10" s="77" t="s">
        <v>50</v>
      </c>
      <c r="C10" s="201" t="s">
        <v>55</v>
      </c>
      <c r="D10" s="202"/>
      <c r="E10" s="119"/>
      <c r="F10" s="80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345</v>
      </c>
      <c r="B11" s="77" t="s">
        <v>51</v>
      </c>
      <c r="C11" s="201" t="s">
        <v>56</v>
      </c>
      <c r="D11" s="202"/>
      <c r="E11" s="119"/>
      <c r="F11" s="80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346</v>
      </c>
      <c r="B12" s="77"/>
      <c r="C12" s="210" t="s">
        <v>57</v>
      </c>
      <c r="D12" s="211"/>
      <c r="E12" s="119"/>
      <c r="F12" s="82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122" t="s">
        <v>347</v>
      </c>
      <c r="B13" s="81"/>
      <c r="C13" s="201" t="s">
        <v>58</v>
      </c>
      <c r="D13" s="202"/>
      <c r="E13" s="119"/>
      <c r="F13" s="78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122" t="s">
        <v>348</v>
      </c>
      <c r="B14" s="81"/>
      <c r="C14" s="201" t="s">
        <v>59</v>
      </c>
      <c r="D14" s="202"/>
      <c r="E14" s="119"/>
      <c r="F14" s="80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122" t="s">
        <v>349</v>
      </c>
      <c r="B15" s="77"/>
      <c r="C15" s="201" t="s">
        <v>60</v>
      </c>
      <c r="D15" s="202"/>
      <c r="E15" s="119"/>
      <c r="F15" s="80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350</v>
      </c>
      <c r="B16" s="77"/>
      <c r="C16" s="83" t="s">
        <v>61</v>
      </c>
      <c r="D16" s="84"/>
      <c r="E16" s="119"/>
      <c r="F16" s="80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352</v>
      </c>
      <c r="B17" s="77"/>
      <c r="C17" s="201" t="s">
        <v>403</v>
      </c>
      <c r="D17" s="202"/>
      <c r="E17" s="88">
        <v>11890</v>
      </c>
      <c r="F17" s="89">
        <v>23780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353</v>
      </c>
      <c r="B18" s="77"/>
      <c r="C18" s="201" t="s">
        <v>404</v>
      </c>
      <c r="D18" s="202"/>
      <c r="E18" s="90">
        <v>11800</v>
      </c>
      <c r="F18" s="91">
        <f>+IF(COUNT(E7:E18)=12,IF(SUM(F7:F17)=SUM(E7:E17)*2,+E18*2,"revisar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351</v>
      </c>
      <c r="B19" s="85"/>
      <c r="C19" s="215" t="s">
        <v>62</v>
      </c>
      <c r="D19" s="216"/>
      <c r="E19" s="86">
        <f>+IF(COUNTIFS((E7:E16),"&gt;0")&gt;0,+IF(SUMPRODUCT(TRUNC(E7:E16))=+SUM(E7:E16),+SUM(E7:E18),"error sobran decimales"),0)</f>
        <v>0</v>
      </c>
      <c r="F19" s="87">
        <f>+IF(COUNT(E7:E16)=0,0,IF(COUNT(E7:E16)&lt;10,"hay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88"/>
      <c r="F20" s="89"/>
      <c r="G20" s="13"/>
      <c r="H20" s="13"/>
      <c r="I20" s="13"/>
      <c r="J20" s="13"/>
    </row>
    <row r="21" spans="1:10" s="12" customFormat="1" ht="24" customHeight="1" thickBot="1" x14ac:dyDescent="0.3">
      <c r="A21" s="122" t="s">
        <v>420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354</v>
      </c>
      <c r="B22" s="85"/>
      <c r="C22" s="217" t="s">
        <v>64</v>
      </c>
      <c r="D22" s="218"/>
      <c r="E22" s="94">
        <f>+IF(ISNUMBER(E21),IF(SUM(E20:E21)&gt;E20,SUM(E20:E21),0),"error correct.(3)")</f>
        <v>0</v>
      </c>
      <c r="F22" s="9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355</v>
      </c>
      <c r="B23" s="96"/>
      <c r="C23" s="97"/>
      <c r="D23" s="98" t="s">
        <v>71</v>
      </c>
      <c r="E23" s="99">
        <f>+IF(ISNUMBER(+F19+F22),IF((+E19+E22)&gt;VLOOKUP("L09a_TO",'VE MAXIMO'!$A$1:$E$220,5,FALSE),"total&gt;V.E.Máximo",IF((+E19+E22)*2=(+F19+F22),+E19+E22,"ERROR PARTIDAS")),"ERROR OFERTA")</f>
        <v>0</v>
      </c>
      <c r="F23" s="100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356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356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357</v>
      </c>
      <c r="B27" s="141"/>
      <c r="C27" s="108">
        <v>90</v>
      </c>
      <c r="D27" s="109">
        <f>+IF(AND(E19=0,LEN(B27)=0),0,IF(OR(B27&lt;30,B27&gt;37),"precio hora &lt; 30,00 ó &gt; 37,00",+ROUND(TRUNC(B27,2)*C27,2)))</f>
        <v>0</v>
      </c>
      <c r="E27" s="110">
        <v>8370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432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9" t="str">
        <f>+IF(AND(COUNT(E7:E18)&gt;0,COUNT(E7:E18)&lt;10),"Deben presupuestarse todas las partidas (10) de Servicio Fijo","")</f>
        <v>Deben presupuestarse todas las partidas (10) de Servicio Fijo</v>
      </c>
    </row>
    <row r="31" spans="1:10" x14ac:dyDescent="0.25">
      <c r="B31" s="48" t="str">
        <f>+IF(OR(AND(COUNT('AnxI 9a NAVAR'!E7:E18)&gt;0,LEN('AnxI 9a NAVAR'!B27)=0),AND(COUNT('AnxI 9b PVASCO'!E7:E18)&gt;0,LEN('AnxI 9a NAVAR'!B27)=0)),"(a) Falta importe hora mano de obra","")</f>
        <v>(a) Falta importe hora mano de obra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kDoD8OSoGrRrhVF/VVgkrcwbFOu874bbsLFgpK3hlX0kpxbwTMl+mvhHruvK/Nj4GWhfPHmcsisoNcwQ9nZfuw==" saltValue="j88VCOz0utWMEvcqCzO3zw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DEC76-42E2-4CEE-A66D-310EBB975924}">
  <sheetPr codeName="Hoja17">
    <pageSetUpPr fitToPage="1"/>
  </sheetPr>
  <dimension ref="A1:J33"/>
  <sheetViews>
    <sheetView showGridLines="0" zoomScaleNormal="100" workbookViewId="0">
      <pane ySplit="6" topLeftCell="A7" activePane="bottomLeft" state="frozen"/>
      <selection activeCell="E7" sqref="E7"/>
      <selection pane="bottomLeft" activeCell="E7" sqref="E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204" t="s">
        <v>17</v>
      </c>
      <c r="B1" s="204"/>
      <c r="C1" s="204"/>
      <c r="D1" s="204"/>
      <c r="E1" s="204"/>
      <c r="F1" s="204"/>
      <c r="G1" s="14"/>
      <c r="H1" s="14"/>
      <c r="I1" s="14"/>
      <c r="J1" s="14"/>
    </row>
    <row r="2" spans="1:10" s="12" customFormat="1" ht="24" customHeight="1" x14ac:dyDescent="0.25">
      <c r="B2" s="28" t="str">
        <f>+"S-"&amp;MID('Anx I pg 1 oferta'!J7,18,5)&amp;"-"&amp;RIGHT('Anx I pg 1 oferta'!J7,4)&amp;" "&amp;'Anx I pg 1 oferta'!J5&amp;'Anx I pg 1 oferta'!J6</f>
        <v>S-06048-2024 “Servicio de mantenimiento integral en sedes de CRTVE 2026-2030"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203" t="s">
        <v>47</v>
      </c>
      <c r="C3" s="203"/>
      <c r="D3" s="70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70"/>
      <c r="C4" s="70"/>
      <c r="D4" s="70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122" t="s">
        <v>373</v>
      </c>
      <c r="B5" s="71" t="s">
        <v>22</v>
      </c>
      <c r="C5" s="72"/>
      <c r="D5" s="73"/>
      <c r="E5" s="205" t="s">
        <v>48</v>
      </c>
      <c r="F5" s="207" t="s">
        <v>75</v>
      </c>
      <c r="G5" s="13"/>
      <c r="H5" s="13"/>
      <c r="I5" s="13"/>
      <c r="J5" s="13"/>
    </row>
    <row r="6" spans="1:10" s="12" customFormat="1" ht="15" customHeight="1" thickBot="1" x14ac:dyDescent="0.3">
      <c r="A6" s="122" t="s">
        <v>373</v>
      </c>
      <c r="B6" s="113">
        <v>9</v>
      </c>
      <c r="C6" s="114" t="s">
        <v>88</v>
      </c>
      <c r="D6" s="76"/>
      <c r="E6" s="206"/>
      <c r="F6" s="208"/>
      <c r="G6" s="13"/>
      <c r="H6" s="13"/>
      <c r="I6" s="13"/>
      <c r="J6" s="13"/>
    </row>
    <row r="7" spans="1:10" s="12" customFormat="1" ht="24" customHeight="1" thickBot="1" x14ac:dyDescent="0.3">
      <c r="A7" s="122" t="s">
        <v>324</v>
      </c>
      <c r="B7" s="77"/>
      <c r="C7" s="201" t="s">
        <v>52</v>
      </c>
      <c r="D7" s="202"/>
      <c r="E7" s="128"/>
      <c r="F7" s="129">
        <f>IF(ISNUMBER(E7),+E7*2,0)</f>
        <v>0</v>
      </c>
      <c r="G7" s="13"/>
      <c r="H7" s="13"/>
      <c r="I7" s="13"/>
      <c r="J7" s="13"/>
    </row>
    <row r="8" spans="1:10" s="12" customFormat="1" ht="24" customHeight="1" thickBot="1" x14ac:dyDescent="0.3">
      <c r="A8" s="122" t="s">
        <v>325</v>
      </c>
      <c r="B8" s="79"/>
      <c r="C8" s="201" t="s">
        <v>53</v>
      </c>
      <c r="D8" s="202"/>
      <c r="E8" s="128"/>
      <c r="F8" s="93">
        <f t="shared" ref="F8:F16" si="0">IF(ISNUMBER(E8),+E8*2,0)</f>
        <v>0</v>
      </c>
      <c r="G8" s="13"/>
      <c r="H8" s="13"/>
      <c r="I8" s="13"/>
      <c r="J8" s="13"/>
    </row>
    <row r="9" spans="1:10" s="12" customFormat="1" ht="24" customHeight="1" thickBot="1" x14ac:dyDescent="0.3">
      <c r="A9" s="122" t="s">
        <v>326</v>
      </c>
      <c r="B9" s="77"/>
      <c r="C9" s="201" t="s">
        <v>54</v>
      </c>
      <c r="D9" s="202"/>
      <c r="E9" s="128"/>
      <c r="F9" s="93">
        <f t="shared" si="0"/>
        <v>0</v>
      </c>
      <c r="G9" s="13"/>
      <c r="H9" s="13"/>
      <c r="I9" s="13"/>
      <c r="J9" s="13"/>
    </row>
    <row r="10" spans="1:10" s="12" customFormat="1" ht="24" customHeight="1" thickBot="1" x14ac:dyDescent="0.3">
      <c r="A10" s="122" t="s">
        <v>327</v>
      </c>
      <c r="B10" s="77" t="s">
        <v>50</v>
      </c>
      <c r="C10" s="201" t="s">
        <v>55</v>
      </c>
      <c r="D10" s="202"/>
      <c r="E10" s="128"/>
      <c r="F10" s="93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122" t="s">
        <v>328</v>
      </c>
      <c r="B11" s="77" t="s">
        <v>51</v>
      </c>
      <c r="C11" s="201" t="s">
        <v>56</v>
      </c>
      <c r="D11" s="202"/>
      <c r="E11" s="128"/>
      <c r="F11" s="93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122" t="s">
        <v>329</v>
      </c>
      <c r="B12" s="77"/>
      <c r="C12" s="210" t="s">
        <v>57</v>
      </c>
      <c r="D12" s="211"/>
      <c r="E12" s="124"/>
      <c r="F12" s="125"/>
      <c r="G12" s="13"/>
      <c r="H12" s="13"/>
      <c r="I12" s="13"/>
      <c r="J12" s="13"/>
    </row>
    <row r="13" spans="1:10" s="12" customFormat="1" ht="24" customHeight="1" thickBot="1" x14ac:dyDescent="0.3">
      <c r="A13" s="122" t="s">
        <v>330</v>
      </c>
      <c r="B13" s="81"/>
      <c r="C13" s="201" t="s">
        <v>58</v>
      </c>
      <c r="D13" s="202"/>
      <c r="E13" s="124"/>
      <c r="F13" s="126"/>
      <c r="G13" s="13"/>
      <c r="H13" s="13"/>
      <c r="I13" s="13"/>
      <c r="J13" s="13"/>
    </row>
    <row r="14" spans="1:10" s="12" customFormat="1" ht="24" customHeight="1" thickBot="1" x14ac:dyDescent="0.3">
      <c r="A14" s="122" t="s">
        <v>331</v>
      </c>
      <c r="B14" s="81"/>
      <c r="C14" s="201" t="s">
        <v>59</v>
      </c>
      <c r="D14" s="202"/>
      <c r="E14" s="124"/>
      <c r="F14" s="127"/>
      <c r="G14" s="13"/>
      <c r="H14" s="13"/>
      <c r="I14" s="13"/>
      <c r="J14" s="13"/>
    </row>
    <row r="15" spans="1:10" s="12" customFormat="1" ht="24" customHeight="1" thickBot="1" x14ac:dyDescent="0.3">
      <c r="A15" s="122" t="s">
        <v>332</v>
      </c>
      <c r="B15" s="77"/>
      <c r="C15" s="201" t="s">
        <v>60</v>
      </c>
      <c r="D15" s="202"/>
      <c r="E15" s="128"/>
      <c r="F15" s="93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122" t="s">
        <v>333</v>
      </c>
      <c r="B16" s="77"/>
      <c r="C16" s="83" t="s">
        <v>61</v>
      </c>
      <c r="D16" s="84"/>
      <c r="E16" s="128"/>
      <c r="F16" s="93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122" t="s">
        <v>335</v>
      </c>
      <c r="B17" s="77"/>
      <c r="C17" s="201" t="s">
        <v>403</v>
      </c>
      <c r="D17" s="202"/>
      <c r="E17" s="88">
        <v>16540</v>
      </c>
      <c r="F17" s="89">
        <v>33080</v>
      </c>
      <c r="G17" s="13"/>
      <c r="H17" s="13"/>
      <c r="I17" s="13"/>
      <c r="J17" s="13"/>
    </row>
    <row r="18" spans="1:10" s="12" customFormat="1" ht="24" customHeight="1" thickBot="1" x14ac:dyDescent="0.3">
      <c r="A18" s="122" t="s">
        <v>336</v>
      </c>
      <c r="B18" s="77"/>
      <c r="C18" s="201" t="s">
        <v>404</v>
      </c>
      <c r="D18" s="202"/>
      <c r="E18" s="90">
        <v>18730</v>
      </c>
      <c r="F18" s="91">
        <f>+IF(COUNT(E7:E18)=9,IF(SUM(F7:F17)=SUM(E7:E17)*2,+E18*2,"revisar partidas ofertadas"),)</f>
        <v>0</v>
      </c>
      <c r="G18" s="13"/>
      <c r="H18" s="13"/>
      <c r="I18" s="13"/>
      <c r="J18" s="13"/>
    </row>
    <row r="19" spans="1:10" s="12" customFormat="1" ht="24" customHeight="1" thickBot="1" x14ac:dyDescent="0.3">
      <c r="A19" s="122" t="s">
        <v>334</v>
      </c>
      <c r="B19" s="85"/>
      <c r="C19" s="215" t="s">
        <v>62</v>
      </c>
      <c r="D19" s="216"/>
      <c r="E19" s="130">
        <f>+IF(COUNTIFS((E7:E16),"&gt;0")&gt;0,+IF(SUMPRODUCT(TRUNC(E7:E16))=+SUM(E7:E16),+SUM(E7:E18),"error sobran decimales"),0)</f>
        <v>0</v>
      </c>
      <c r="F19" s="131">
        <f>+IF(COUNT(E7:E16)=0,0,IF(COUNT(E7:E16)&lt;7,"hay partidas sin ofertar",IF(+E19*2=SUM(F7:F18),+SUM(F7:F18),"revisar 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122" t="s">
        <v>406</v>
      </c>
      <c r="B20" s="77" t="s">
        <v>50</v>
      </c>
      <c r="C20" s="201"/>
      <c r="D20" s="202"/>
      <c r="E20" s="132"/>
      <c r="F20" s="133"/>
      <c r="G20" s="13"/>
      <c r="H20" s="13"/>
      <c r="I20" s="13"/>
      <c r="J20" s="13"/>
    </row>
    <row r="21" spans="1:10" s="12" customFormat="1" ht="24" customHeight="1" thickBot="1" x14ac:dyDescent="0.3">
      <c r="A21" s="122" t="s">
        <v>421</v>
      </c>
      <c r="B21" s="77" t="s">
        <v>63</v>
      </c>
      <c r="C21" s="201" t="s">
        <v>405</v>
      </c>
      <c r="D21" s="202"/>
      <c r="E21" s="92">
        <f>+IF(AND(E19=0,LEN(B27)=0),0,IF(AND(E19&lt;&gt;0,LEN(B27)=0),"¿precio hora?",+F27))</f>
        <v>0</v>
      </c>
      <c r="F21" s="93">
        <f>+IF(E19=0,0,IF(F19&lt;&gt;E19*2,"revisar partidas ofertadas",IF(E21="¿precio hora?","¿precio hora?",IF(ISNUMBER(+E21*2),+E21*2,F27))))</f>
        <v>0</v>
      </c>
      <c r="G21" s="13"/>
      <c r="H21" s="13"/>
      <c r="I21" s="13"/>
      <c r="J21" s="13"/>
    </row>
    <row r="22" spans="1:10" ht="15.75" thickBot="1" x14ac:dyDescent="0.3">
      <c r="A22" s="120" t="s">
        <v>337</v>
      </c>
      <c r="B22" s="85"/>
      <c r="C22" s="217" t="s">
        <v>64</v>
      </c>
      <c r="D22" s="218"/>
      <c r="E22" s="134">
        <f>+IF(ISNUMBER(E21),IF(SUM(E20:E21)&gt;E20,SUM(E20:E21),0),"error correct.(3)")</f>
        <v>0</v>
      </c>
      <c r="F22" s="135">
        <f>+IF(E22="error correct.(3)",E22,IF(E19=0,0,IF(F19&lt;&gt;E19*2,"revisar partidas",IF(ISNUMBER(+E22*2),+E22*2,"error correct.(3)"))))</f>
        <v>0</v>
      </c>
    </row>
    <row r="23" spans="1:10" ht="30" customHeight="1" thickTop="1" thickBot="1" x14ac:dyDescent="0.3">
      <c r="A23" s="120" t="s">
        <v>338</v>
      </c>
      <c r="B23" s="96"/>
      <c r="C23" s="97"/>
      <c r="D23" s="98" t="s">
        <v>71</v>
      </c>
      <c r="E23" s="136">
        <f>+IF(ISNUMBER(+F19+F22),IF((+E19+E22)&gt;VLOOKUP("L09b_TO",'VE MAXIMO'!$A$1:$E$220,5,FALSE),"total&gt;V.E.Máximo",IF((+E19+E22)*2=(+F19+F22),+E19+E22,"ERROR PARTIDAS")),"ERROR OFERTA")</f>
        <v>0</v>
      </c>
      <c r="F23" s="137">
        <f>+IF(OR(E23=0,E23="total&gt;V.E.Máximo"),E23,IF(ISNUMBER(+F19+F22),IF((+E19+E22)*2=(+F19+F22),+F19+F22,"ERROR PARTIDAS"),"ERROR OFERTA"))</f>
        <v>0</v>
      </c>
    </row>
    <row r="24" spans="1:10" ht="16.5" thickTop="1" thickBot="1" x14ac:dyDescent="0.3">
      <c r="A24" s="120" t="s">
        <v>73</v>
      </c>
      <c r="B24" s="101" t="s">
        <v>65</v>
      </c>
      <c r="C24" s="102" t="s">
        <v>73</v>
      </c>
      <c r="D24" s="68"/>
      <c r="E24" s="103"/>
      <c r="F24" s="103"/>
    </row>
    <row r="25" spans="1:10" ht="15.75" thickBot="1" x14ac:dyDescent="0.3">
      <c r="A25" s="120" t="s">
        <v>339</v>
      </c>
      <c r="B25" s="212" t="s">
        <v>422</v>
      </c>
      <c r="C25" s="213"/>
      <c r="D25" s="213"/>
      <c r="E25" s="104"/>
      <c r="F25" s="105"/>
    </row>
    <row r="26" spans="1:10" ht="23.25" thickBot="1" x14ac:dyDescent="0.3">
      <c r="A26" s="120" t="s">
        <v>339</v>
      </c>
      <c r="B26" s="106" t="s">
        <v>72</v>
      </c>
      <c r="C26" s="107" t="s">
        <v>66</v>
      </c>
      <c r="D26" s="107" t="s">
        <v>67</v>
      </c>
      <c r="E26" s="107" t="s">
        <v>68</v>
      </c>
      <c r="F26" s="107" t="s">
        <v>69</v>
      </c>
    </row>
    <row r="27" spans="1:10" ht="30" customHeight="1" thickBot="1" x14ac:dyDescent="0.3">
      <c r="A27" s="120" t="s">
        <v>340</v>
      </c>
      <c r="B27" s="142" t="str">
        <f>+IF(LEN('AnxI 9a NAVAR'!B27)=0,"",IF(OR(SUM('AnxI 9a NAVAR'!E7:E16)&gt;0,SUM('AnxI 9b PVASCO'!E7:E16)&gt;0),IF(ISNUMBER('AnxI 9a NAVAR'!$B$27),'AnxI 9a NAVAR'!$B$27,"¿precio?")))</f>
        <v/>
      </c>
      <c r="C27" s="108">
        <v>134</v>
      </c>
      <c r="D27" s="109">
        <f>+IF(AND(E19=0,LEN(B27)=0),0,IF(OR(B27&lt;30,B27&gt;37),"precio hora &lt; 30,00 ó &gt; 37,00",+ROUND(TRUNC(B27,2)*C27,2)))</f>
        <v>0</v>
      </c>
      <c r="E27" s="110">
        <v>11022</v>
      </c>
      <c r="F27" s="111">
        <f>+IF(LEN(B27)=0,0,IF(TRUNC(B27,2)&lt;&gt;B27,"¿decimales m.o.?",IF(ISNUMBER(+D27+E27),+D27+E27,"revisar precio hora")))</f>
        <v>0</v>
      </c>
    </row>
    <row r="28" spans="1:10" x14ac:dyDescent="0.25">
      <c r="A28" s="123"/>
      <c r="B28" s="214" t="s">
        <v>432</v>
      </c>
      <c r="C28" s="214"/>
      <c r="D28" s="214"/>
      <c r="E28" s="214"/>
      <c r="F28" s="103"/>
    </row>
    <row r="29" spans="1:10" x14ac:dyDescent="0.25">
      <c r="B29" s="49" t="str">
        <f>+IF(ISNUMBER(B27),IF(TRUNC(B27,2)&lt;&gt;B27,"ERROR: REVISAR DECIMALES PRECIO HORA M.O., MAXIMO 2",""),"")</f>
        <v/>
      </c>
    </row>
    <row r="30" spans="1:10" x14ac:dyDescent="0.25">
      <c r="B30" s="48" t="str">
        <f>+IF(AND(COUNT(E7:E18)&gt;0,COUNT(E7:E18)&lt;7),"Deben presupuestarse todas las partidas (7) de Servicio Fijo","")</f>
        <v>Deben presupuestarse todas las partidas (7) de Servicio Fijo</v>
      </c>
    </row>
    <row r="31" spans="1:10" x14ac:dyDescent="0.25">
      <c r="B31" s="47" t="str">
        <f>+IF(OR(AND(COUNT('AnxI 9a NAVAR'!E7:E18)&gt;0,LEN('AnxI 9a NAVAR'!B27)=0),AND(COUNT('AnxI 9b PVASCO'!E7:E18)&gt;0,LEN('AnxI 9a NAVAR'!B27)=0)),"Falta importe hora mano de obra en AnxI 9a NAVAR","")</f>
        <v>Falta importe hora mano de obra en AnxI 9a NAVAR</v>
      </c>
    </row>
    <row r="32" spans="1:10" x14ac:dyDescent="0.25">
      <c r="B32" s="10" t="s">
        <v>12</v>
      </c>
      <c r="C32" s="209"/>
      <c r="D32" s="209"/>
      <c r="E32" s="209"/>
      <c r="F32" s="112"/>
    </row>
    <row r="33" spans="6:6" x14ac:dyDescent="0.25">
      <c r="F33" s="12"/>
    </row>
  </sheetData>
  <sheetProtection algorithmName="SHA-512" hashValue="BBSHs3NLQISBJDrIQy1RFeyhyGxLPTMHlpM+D+BSC8Dmj4opM5OJi3lPyKRLKjtYgBptdTNBPHEMqCRfM7RjXw==" saltValue="j1iSGqEiFvJLqU0tIxNy4g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76" orientation="portrait" cellComments="atEnd" r:id="rId1"/>
  <ignoredErrors>
    <ignoredError sqref="F19" formulaRange="1"/>
    <ignoredError sqref="B27" formulaRange="1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56F00-3277-439B-9D72-D3A1B754BE13}">
  <sheetPr codeName="Hoja18"/>
  <dimension ref="A1:F221"/>
  <sheetViews>
    <sheetView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11.42578125" customWidth="1"/>
    <col min="3" max="3" width="15.7109375" customWidth="1"/>
    <col min="4" max="4" width="25.7109375" customWidth="1"/>
    <col min="6" max="6" width="12.7109375" customWidth="1"/>
  </cols>
  <sheetData>
    <row r="1" spans="1:6" x14ac:dyDescent="0.25">
      <c r="A1" s="121" t="s">
        <v>73</v>
      </c>
      <c r="B1" t="s">
        <v>358</v>
      </c>
    </row>
    <row r="2" spans="1:6" ht="15.75" thickBot="1" x14ac:dyDescent="0.3">
      <c r="A2" s="121" t="s">
        <v>73</v>
      </c>
    </row>
    <row r="3" spans="1:6" ht="15.75" thickTop="1" x14ac:dyDescent="0.25">
      <c r="A3" s="121" t="s">
        <v>359</v>
      </c>
      <c r="B3" s="221" t="s">
        <v>22</v>
      </c>
      <c r="C3" s="223"/>
      <c r="D3" s="225"/>
      <c r="E3" s="227" t="s">
        <v>89</v>
      </c>
    </row>
    <row r="4" spans="1:6" ht="15.75" thickBot="1" x14ac:dyDescent="0.3">
      <c r="A4" s="121" t="s">
        <v>359</v>
      </c>
      <c r="B4" s="222"/>
      <c r="C4" s="224"/>
      <c r="D4" s="226"/>
      <c r="E4" s="228"/>
    </row>
    <row r="5" spans="1:6" ht="24.75" thickBot="1" x14ac:dyDescent="0.3">
      <c r="A5" s="121" t="s">
        <v>359</v>
      </c>
      <c r="B5" s="29" t="s">
        <v>90</v>
      </c>
      <c r="C5" s="30" t="s">
        <v>49</v>
      </c>
      <c r="D5" s="31"/>
      <c r="E5" s="229"/>
    </row>
    <row r="6" spans="1:6" ht="15.75" thickBot="1" x14ac:dyDescent="0.3">
      <c r="A6" s="121" t="s">
        <v>117</v>
      </c>
      <c r="B6" s="18"/>
      <c r="C6" s="19"/>
      <c r="D6" s="19" t="s">
        <v>91</v>
      </c>
      <c r="E6" s="32">
        <v>341600</v>
      </c>
    </row>
    <row r="7" spans="1:6" ht="16.5" thickTop="1" thickBot="1" x14ac:dyDescent="0.3">
      <c r="A7" s="121" t="s">
        <v>73</v>
      </c>
      <c r="B7" s="20" t="s">
        <v>65</v>
      </c>
      <c r="C7" s="16"/>
      <c r="D7" s="16"/>
      <c r="E7" s="21"/>
      <c r="F7" s="21"/>
    </row>
    <row r="8" spans="1:6" ht="15.75" thickBot="1" x14ac:dyDescent="0.3">
      <c r="A8" s="121" t="s">
        <v>118</v>
      </c>
      <c r="B8" s="230" t="s">
        <v>422</v>
      </c>
      <c r="C8" s="231"/>
      <c r="D8" s="231"/>
      <c r="E8" s="46"/>
      <c r="F8" s="22"/>
    </row>
    <row r="9" spans="1:6" ht="45.75" thickBot="1" x14ac:dyDescent="0.3">
      <c r="A9" s="121" t="s">
        <v>118</v>
      </c>
      <c r="B9" s="23" t="s">
        <v>92</v>
      </c>
      <c r="C9" s="24" t="s">
        <v>66</v>
      </c>
      <c r="D9" s="24" t="s">
        <v>93</v>
      </c>
      <c r="E9" s="24" t="s">
        <v>68</v>
      </c>
      <c r="F9" s="24" t="s">
        <v>69</v>
      </c>
    </row>
    <row r="10" spans="1:6" ht="15.75" thickBot="1" x14ac:dyDescent="0.3">
      <c r="A10" s="121" t="s">
        <v>119</v>
      </c>
      <c r="B10" s="33">
        <v>37</v>
      </c>
      <c r="C10" s="24">
        <v>421</v>
      </c>
      <c r="D10" s="34">
        <v>15577</v>
      </c>
      <c r="E10" s="25">
        <v>28383</v>
      </c>
      <c r="F10" s="35">
        <v>43960</v>
      </c>
    </row>
    <row r="11" spans="1:6" x14ac:dyDescent="0.25">
      <c r="A11" s="121" t="s">
        <v>73</v>
      </c>
    </row>
    <row r="12" spans="1:6" x14ac:dyDescent="0.25">
      <c r="A12" s="121" t="s">
        <v>73</v>
      </c>
    </row>
    <row r="13" spans="1:6" x14ac:dyDescent="0.25">
      <c r="A13" s="121" t="s">
        <v>73</v>
      </c>
    </row>
    <row r="14" spans="1:6" x14ac:dyDescent="0.25">
      <c r="A14" s="121" t="s">
        <v>73</v>
      </c>
    </row>
    <row r="15" spans="1:6" x14ac:dyDescent="0.25">
      <c r="A15" s="121" t="s">
        <v>73</v>
      </c>
    </row>
    <row r="16" spans="1:6" x14ac:dyDescent="0.25">
      <c r="A16" s="121" t="s">
        <v>73</v>
      </c>
    </row>
    <row r="17" spans="1:6" ht="15.75" thickBot="1" x14ac:dyDescent="0.3">
      <c r="A17" s="121" t="s">
        <v>73</v>
      </c>
    </row>
    <row r="18" spans="1:6" ht="15.75" thickTop="1" x14ac:dyDescent="0.25">
      <c r="A18" s="121" t="s">
        <v>360</v>
      </c>
      <c r="B18" s="221" t="s">
        <v>22</v>
      </c>
      <c r="C18" s="223"/>
      <c r="D18" s="225"/>
      <c r="E18" s="227" t="s">
        <v>89</v>
      </c>
    </row>
    <row r="19" spans="1:6" ht="15.75" thickBot="1" x14ac:dyDescent="0.3">
      <c r="A19" s="121" t="s">
        <v>360</v>
      </c>
      <c r="B19" s="222"/>
      <c r="C19" s="224"/>
      <c r="D19" s="226"/>
      <c r="E19" s="228"/>
    </row>
    <row r="20" spans="1:6" ht="15.75" thickBot="1" x14ac:dyDescent="0.3">
      <c r="A20" s="121" t="s">
        <v>360</v>
      </c>
      <c r="B20" s="29" t="s">
        <v>90</v>
      </c>
      <c r="C20" s="36" t="s">
        <v>74</v>
      </c>
      <c r="D20" s="37"/>
      <c r="E20" s="229"/>
    </row>
    <row r="21" spans="1:6" ht="15.75" thickBot="1" x14ac:dyDescent="0.3">
      <c r="A21" s="121" t="s">
        <v>134</v>
      </c>
      <c r="B21" s="18"/>
      <c r="C21" s="19"/>
      <c r="D21" s="19" t="s">
        <v>91</v>
      </c>
      <c r="E21" s="32">
        <v>112710</v>
      </c>
    </row>
    <row r="22" spans="1:6" ht="16.5" thickTop="1" thickBot="1" x14ac:dyDescent="0.3">
      <c r="A22" s="121" t="s">
        <v>73</v>
      </c>
      <c r="B22" s="20" t="s">
        <v>65</v>
      </c>
      <c r="C22" s="16"/>
      <c r="D22" s="16"/>
      <c r="E22" s="21"/>
      <c r="F22" s="21"/>
    </row>
    <row r="23" spans="1:6" ht="15.75" thickBot="1" x14ac:dyDescent="0.3">
      <c r="A23" s="121" t="s">
        <v>135</v>
      </c>
      <c r="B23" s="230" t="s">
        <v>423</v>
      </c>
      <c r="C23" s="231"/>
      <c r="D23" s="231"/>
      <c r="E23" s="46"/>
      <c r="F23" s="22"/>
    </row>
    <row r="24" spans="1:6" ht="45.75" thickBot="1" x14ac:dyDescent="0.3">
      <c r="A24" s="121" t="s">
        <v>135</v>
      </c>
      <c r="B24" s="23" t="s">
        <v>92</v>
      </c>
      <c r="C24" s="24" t="s">
        <v>66</v>
      </c>
      <c r="D24" s="24" t="s">
        <v>93</v>
      </c>
      <c r="E24" s="24" t="s">
        <v>68</v>
      </c>
      <c r="F24" s="24" t="s">
        <v>69</v>
      </c>
    </row>
    <row r="25" spans="1:6" ht="15.75" thickBot="1" x14ac:dyDescent="0.3">
      <c r="A25" s="121" t="s">
        <v>136</v>
      </c>
      <c r="B25" s="33">
        <v>37</v>
      </c>
      <c r="C25" s="24">
        <v>109</v>
      </c>
      <c r="D25" s="34">
        <v>4033</v>
      </c>
      <c r="E25" s="25">
        <v>9507</v>
      </c>
      <c r="F25" s="35">
        <v>13540</v>
      </c>
    </row>
    <row r="26" spans="1:6" x14ac:dyDescent="0.25">
      <c r="A26" s="121" t="s">
        <v>73</v>
      </c>
    </row>
    <row r="27" spans="1:6" x14ac:dyDescent="0.25">
      <c r="A27" s="121" t="s">
        <v>73</v>
      </c>
    </row>
    <row r="28" spans="1:6" x14ac:dyDescent="0.25">
      <c r="A28" s="121" t="s">
        <v>73</v>
      </c>
    </row>
    <row r="29" spans="1:6" x14ac:dyDescent="0.25">
      <c r="A29" s="121" t="s">
        <v>73</v>
      </c>
    </row>
    <row r="30" spans="1:6" x14ac:dyDescent="0.25">
      <c r="A30" s="121" t="s">
        <v>73</v>
      </c>
    </row>
    <row r="31" spans="1:6" x14ac:dyDescent="0.25">
      <c r="A31" s="121" t="s">
        <v>73</v>
      </c>
    </row>
    <row r="32" spans="1:6" ht="15.75" thickBot="1" x14ac:dyDescent="0.3">
      <c r="A32" s="121" t="s">
        <v>73</v>
      </c>
    </row>
    <row r="33" spans="1:6" ht="15.75" thickTop="1" x14ac:dyDescent="0.25">
      <c r="A33" s="121" t="s">
        <v>361</v>
      </c>
      <c r="B33" s="221" t="s">
        <v>22</v>
      </c>
      <c r="C33" s="223"/>
      <c r="D33" s="225"/>
      <c r="E33" s="227" t="s">
        <v>89</v>
      </c>
    </row>
    <row r="34" spans="1:6" ht="15.75" thickBot="1" x14ac:dyDescent="0.3">
      <c r="A34" s="121" t="s">
        <v>361</v>
      </c>
      <c r="B34" s="222"/>
      <c r="C34" s="224"/>
      <c r="D34" s="226"/>
      <c r="E34" s="228"/>
    </row>
    <row r="35" spans="1:6" ht="15.75" thickBot="1" x14ac:dyDescent="0.3">
      <c r="A35" s="121" t="s">
        <v>361</v>
      </c>
      <c r="B35" s="29" t="s">
        <v>94</v>
      </c>
      <c r="C35" s="36" t="s">
        <v>76</v>
      </c>
      <c r="D35" s="37"/>
      <c r="E35" s="229"/>
    </row>
    <row r="36" spans="1:6" ht="15.75" thickBot="1" x14ac:dyDescent="0.3">
      <c r="A36" s="121" t="s">
        <v>151</v>
      </c>
      <c r="B36" s="18"/>
      <c r="C36" s="19"/>
      <c r="D36" s="19" t="s">
        <v>91</v>
      </c>
      <c r="E36" s="32">
        <v>93110</v>
      </c>
    </row>
    <row r="37" spans="1:6" ht="16.5" thickTop="1" thickBot="1" x14ac:dyDescent="0.3">
      <c r="A37" s="121" t="s">
        <v>73</v>
      </c>
      <c r="B37" s="20" t="s">
        <v>65</v>
      </c>
      <c r="C37" s="16"/>
      <c r="D37" s="16"/>
      <c r="E37" s="21"/>
      <c r="F37" s="21"/>
    </row>
    <row r="38" spans="1:6" ht="15.75" thickBot="1" x14ac:dyDescent="0.3">
      <c r="A38" s="121" t="s">
        <v>152</v>
      </c>
      <c r="B38" s="230" t="s">
        <v>423</v>
      </c>
      <c r="C38" s="231"/>
      <c r="D38" s="231"/>
      <c r="E38" s="46"/>
      <c r="F38" s="22"/>
    </row>
    <row r="39" spans="1:6" ht="45.75" thickBot="1" x14ac:dyDescent="0.3">
      <c r="A39" s="121" t="s">
        <v>152</v>
      </c>
      <c r="B39" s="23" t="s">
        <v>92</v>
      </c>
      <c r="C39" s="24" t="s">
        <v>66</v>
      </c>
      <c r="D39" s="24" t="s">
        <v>93</v>
      </c>
      <c r="E39" s="24" t="s">
        <v>68</v>
      </c>
      <c r="F39" s="24" t="s">
        <v>69</v>
      </c>
    </row>
    <row r="40" spans="1:6" ht="15.75" thickBot="1" x14ac:dyDescent="0.3">
      <c r="A40" s="121" t="s">
        <v>153</v>
      </c>
      <c r="B40" s="33">
        <v>37</v>
      </c>
      <c r="C40" s="24">
        <v>153</v>
      </c>
      <c r="D40" s="34">
        <v>5661</v>
      </c>
      <c r="E40" s="25">
        <v>12179</v>
      </c>
      <c r="F40" s="35">
        <v>17840</v>
      </c>
    </row>
    <row r="41" spans="1:6" x14ac:dyDescent="0.25">
      <c r="A41" s="121" t="s">
        <v>73</v>
      </c>
    </row>
    <row r="42" spans="1:6" x14ac:dyDescent="0.25">
      <c r="A42" s="121" t="s">
        <v>73</v>
      </c>
    </row>
    <row r="43" spans="1:6" x14ac:dyDescent="0.25">
      <c r="A43" s="121" t="s">
        <v>73</v>
      </c>
    </row>
    <row r="44" spans="1:6" x14ac:dyDescent="0.25">
      <c r="A44" s="121" t="s">
        <v>73</v>
      </c>
    </row>
    <row r="45" spans="1:6" x14ac:dyDescent="0.25">
      <c r="A45" s="121" t="s">
        <v>73</v>
      </c>
    </row>
    <row r="46" spans="1:6" x14ac:dyDescent="0.25">
      <c r="A46" s="121" t="s">
        <v>73</v>
      </c>
    </row>
    <row r="47" spans="1:6" ht="15.75" thickBot="1" x14ac:dyDescent="0.3">
      <c r="A47" s="121" t="s">
        <v>73</v>
      </c>
    </row>
    <row r="48" spans="1:6" ht="15.75" thickTop="1" x14ac:dyDescent="0.25">
      <c r="A48" s="121" t="s">
        <v>362</v>
      </c>
      <c r="B48" s="221" t="s">
        <v>22</v>
      </c>
      <c r="C48" s="223"/>
      <c r="D48" s="225"/>
      <c r="E48" s="227" t="s">
        <v>89</v>
      </c>
    </row>
    <row r="49" spans="1:6" ht="15.75" thickBot="1" x14ac:dyDescent="0.3">
      <c r="A49" s="121" t="s">
        <v>362</v>
      </c>
      <c r="B49" s="222"/>
      <c r="C49" s="224"/>
      <c r="D49" s="226"/>
      <c r="E49" s="228"/>
    </row>
    <row r="50" spans="1:6" ht="15.75" thickBot="1" x14ac:dyDescent="0.3">
      <c r="A50" s="121" t="s">
        <v>362</v>
      </c>
      <c r="B50" s="29" t="s">
        <v>94</v>
      </c>
      <c r="C50" s="36" t="s">
        <v>77</v>
      </c>
      <c r="D50" s="37"/>
      <c r="E50" s="229"/>
    </row>
    <row r="51" spans="1:6" ht="15.75" thickBot="1" x14ac:dyDescent="0.3">
      <c r="A51" s="121" t="s">
        <v>168</v>
      </c>
      <c r="B51" s="18"/>
      <c r="C51" s="19"/>
      <c r="D51" s="19" t="s">
        <v>91</v>
      </c>
      <c r="E51" s="32">
        <v>98880</v>
      </c>
    </row>
    <row r="52" spans="1:6" ht="16.5" thickTop="1" thickBot="1" x14ac:dyDescent="0.3">
      <c r="A52" s="121" t="s">
        <v>73</v>
      </c>
      <c r="B52" s="20" t="s">
        <v>65</v>
      </c>
      <c r="C52" s="16"/>
      <c r="D52" s="16"/>
      <c r="E52" s="21"/>
      <c r="F52" s="21"/>
    </row>
    <row r="53" spans="1:6" ht="15.75" thickBot="1" x14ac:dyDescent="0.3">
      <c r="A53" s="121" t="s">
        <v>169</v>
      </c>
      <c r="B53" s="230" t="s">
        <v>423</v>
      </c>
      <c r="C53" s="231"/>
      <c r="D53" s="231"/>
      <c r="E53" s="46"/>
      <c r="F53" s="22"/>
    </row>
    <row r="54" spans="1:6" ht="45.75" thickBot="1" x14ac:dyDescent="0.3">
      <c r="A54" s="121" t="s">
        <v>169</v>
      </c>
      <c r="B54" s="23" t="s">
        <v>92</v>
      </c>
      <c r="C54" s="24" t="s">
        <v>66</v>
      </c>
      <c r="D54" s="24" t="s">
        <v>93</v>
      </c>
      <c r="E54" s="24" t="s">
        <v>68</v>
      </c>
      <c r="F54" s="24" t="s">
        <v>69</v>
      </c>
    </row>
    <row r="55" spans="1:6" ht="15.75" thickBot="1" x14ac:dyDescent="0.3">
      <c r="A55" s="121" t="s">
        <v>170</v>
      </c>
      <c r="B55" s="33">
        <v>37</v>
      </c>
      <c r="C55" s="24">
        <v>103</v>
      </c>
      <c r="D55" s="34">
        <v>3811</v>
      </c>
      <c r="E55" s="25">
        <v>9149</v>
      </c>
      <c r="F55" s="35">
        <v>12960</v>
      </c>
    </row>
    <row r="56" spans="1:6" x14ac:dyDescent="0.25">
      <c r="A56" s="121" t="s">
        <v>73</v>
      </c>
      <c r="B56" s="232" t="s">
        <v>95</v>
      </c>
      <c r="C56" s="232"/>
      <c r="D56" s="21"/>
      <c r="E56" s="21"/>
      <c r="F56" s="21"/>
    </row>
    <row r="57" spans="1:6" x14ac:dyDescent="0.25">
      <c r="A57" s="121" t="s">
        <v>73</v>
      </c>
    </row>
    <row r="58" spans="1:6" x14ac:dyDescent="0.25">
      <c r="A58" s="121" t="s">
        <v>73</v>
      </c>
    </row>
    <row r="59" spans="1:6" x14ac:dyDescent="0.25">
      <c r="A59" s="121" t="s">
        <v>73</v>
      </c>
    </row>
    <row r="60" spans="1:6" x14ac:dyDescent="0.25">
      <c r="A60" s="121" t="s">
        <v>73</v>
      </c>
    </row>
    <row r="61" spans="1:6" x14ac:dyDescent="0.25">
      <c r="A61" s="121" t="s">
        <v>73</v>
      </c>
    </row>
    <row r="62" spans="1:6" ht="15.75" thickBot="1" x14ac:dyDescent="0.3">
      <c r="A62" s="121" t="s">
        <v>73</v>
      </c>
    </row>
    <row r="63" spans="1:6" ht="15.75" thickTop="1" x14ac:dyDescent="0.25">
      <c r="A63" s="121" t="s">
        <v>363</v>
      </c>
      <c r="B63" s="221" t="s">
        <v>22</v>
      </c>
      <c r="C63" s="223"/>
      <c r="D63" s="225"/>
      <c r="E63" s="227" t="s">
        <v>89</v>
      </c>
    </row>
    <row r="64" spans="1:6" ht="15.75" thickBot="1" x14ac:dyDescent="0.3">
      <c r="A64" s="121" t="s">
        <v>363</v>
      </c>
      <c r="B64" s="222"/>
      <c r="C64" s="224"/>
      <c r="D64" s="226"/>
      <c r="E64" s="228"/>
    </row>
    <row r="65" spans="1:6" ht="15.75" thickBot="1" x14ac:dyDescent="0.3">
      <c r="A65" s="121" t="s">
        <v>363</v>
      </c>
      <c r="B65" s="29" t="s">
        <v>96</v>
      </c>
      <c r="C65" s="36" t="s">
        <v>78</v>
      </c>
      <c r="D65" s="37"/>
      <c r="E65" s="229"/>
    </row>
    <row r="66" spans="1:6" ht="15.75" thickBot="1" x14ac:dyDescent="0.3">
      <c r="A66" s="121" t="s">
        <v>185</v>
      </c>
      <c r="B66" s="18"/>
      <c r="C66" s="19"/>
      <c r="D66" s="19" t="s">
        <v>91</v>
      </c>
      <c r="E66" s="32">
        <v>121130</v>
      </c>
    </row>
    <row r="67" spans="1:6" ht="16.5" thickTop="1" thickBot="1" x14ac:dyDescent="0.3">
      <c r="A67" s="121" t="s">
        <v>73</v>
      </c>
      <c r="B67" s="20" t="s">
        <v>65</v>
      </c>
      <c r="C67" s="16"/>
      <c r="D67" s="16"/>
      <c r="E67" s="21"/>
      <c r="F67" s="21"/>
    </row>
    <row r="68" spans="1:6" ht="15.75" thickBot="1" x14ac:dyDescent="0.3">
      <c r="A68" s="121" t="s">
        <v>186</v>
      </c>
      <c r="B68" s="230" t="s">
        <v>423</v>
      </c>
      <c r="C68" s="231"/>
      <c r="D68" s="231"/>
      <c r="E68" s="46"/>
      <c r="F68" s="22"/>
    </row>
    <row r="69" spans="1:6" ht="45.75" thickBot="1" x14ac:dyDescent="0.3">
      <c r="A69" s="121" t="s">
        <v>186</v>
      </c>
      <c r="B69" s="23" t="s">
        <v>92</v>
      </c>
      <c r="C69" s="24" t="s">
        <v>66</v>
      </c>
      <c r="D69" s="24" t="s">
        <v>93</v>
      </c>
      <c r="E69" s="24" t="s">
        <v>68</v>
      </c>
      <c r="F69" s="24" t="s">
        <v>69</v>
      </c>
    </row>
    <row r="70" spans="1:6" ht="15.75" thickBot="1" x14ac:dyDescent="0.3">
      <c r="A70" s="121" t="s">
        <v>187</v>
      </c>
      <c r="B70" s="33">
        <v>37</v>
      </c>
      <c r="C70" s="24">
        <v>118</v>
      </c>
      <c r="D70" s="34">
        <v>4366</v>
      </c>
      <c r="E70" s="25">
        <v>10004</v>
      </c>
      <c r="F70" s="35">
        <v>14370</v>
      </c>
    </row>
    <row r="71" spans="1:6" x14ac:dyDescent="0.25">
      <c r="A71" s="121" t="s">
        <v>73</v>
      </c>
      <c r="B71" s="232" t="s">
        <v>95</v>
      </c>
      <c r="C71" s="232"/>
      <c r="D71" s="21"/>
      <c r="E71" s="21"/>
      <c r="F71" s="21"/>
    </row>
    <row r="72" spans="1:6" x14ac:dyDescent="0.25">
      <c r="A72" s="121" t="s">
        <v>73</v>
      </c>
      <c r="B72" s="38"/>
      <c r="C72" s="38"/>
      <c r="D72" s="21"/>
      <c r="E72" s="21"/>
      <c r="F72" s="21"/>
    </row>
    <row r="73" spans="1:6" x14ac:dyDescent="0.25">
      <c r="A73" s="121" t="s">
        <v>73</v>
      </c>
    </row>
    <row r="74" spans="1:6" x14ac:dyDescent="0.25">
      <c r="A74" s="121" t="s">
        <v>73</v>
      </c>
    </row>
    <row r="75" spans="1:6" x14ac:dyDescent="0.25">
      <c r="A75" s="121" t="s">
        <v>73</v>
      </c>
    </row>
    <row r="76" spans="1:6" x14ac:dyDescent="0.25">
      <c r="A76" s="121" t="s">
        <v>73</v>
      </c>
    </row>
    <row r="77" spans="1:6" ht="15.75" thickBot="1" x14ac:dyDescent="0.3">
      <c r="A77" s="121" t="s">
        <v>73</v>
      </c>
    </row>
    <row r="78" spans="1:6" ht="15.75" thickTop="1" x14ac:dyDescent="0.25">
      <c r="A78" s="121" t="s">
        <v>364</v>
      </c>
      <c r="B78" s="221" t="s">
        <v>22</v>
      </c>
      <c r="C78" s="223"/>
      <c r="D78" s="225"/>
      <c r="E78" s="227" t="s">
        <v>89</v>
      </c>
    </row>
    <row r="79" spans="1:6" ht="15.75" thickBot="1" x14ac:dyDescent="0.3">
      <c r="A79" s="121" t="s">
        <v>364</v>
      </c>
      <c r="B79" s="222"/>
      <c r="C79" s="224"/>
      <c r="D79" s="226"/>
      <c r="E79" s="228"/>
    </row>
    <row r="80" spans="1:6" ht="15.75" thickBot="1" x14ac:dyDescent="0.3">
      <c r="A80" s="121" t="s">
        <v>364</v>
      </c>
      <c r="B80" s="29" t="s">
        <v>96</v>
      </c>
      <c r="C80" s="36" t="s">
        <v>79</v>
      </c>
      <c r="D80" s="37"/>
      <c r="E80" s="229"/>
    </row>
    <row r="81" spans="1:6" ht="15.75" thickBot="1" x14ac:dyDescent="0.3">
      <c r="A81" s="121" t="s">
        <v>202</v>
      </c>
      <c r="B81" s="18"/>
      <c r="C81" s="19"/>
      <c r="D81" s="19" t="s">
        <v>91</v>
      </c>
      <c r="E81" s="32">
        <v>97170</v>
      </c>
    </row>
    <row r="82" spans="1:6" ht="16.5" thickTop="1" thickBot="1" x14ac:dyDescent="0.3">
      <c r="A82" s="121" t="s">
        <v>73</v>
      </c>
      <c r="B82" s="20" t="s">
        <v>65</v>
      </c>
      <c r="C82" s="16"/>
      <c r="D82" s="16"/>
      <c r="E82" s="21"/>
      <c r="F82" s="21"/>
    </row>
    <row r="83" spans="1:6" ht="15.75" thickBot="1" x14ac:dyDescent="0.3">
      <c r="A83" s="121" t="s">
        <v>203</v>
      </c>
      <c r="B83" s="230" t="s">
        <v>423</v>
      </c>
      <c r="C83" s="231"/>
      <c r="D83" s="231"/>
      <c r="E83" s="46"/>
      <c r="F83" s="22"/>
    </row>
    <row r="84" spans="1:6" ht="45.75" thickBot="1" x14ac:dyDescent="0.3">
      <c r="A84" s="121" t="s">
        <v>203</v>
      </c>
      <c r="B84" s="23" t="s">
        <v>92</v>
      </c>
      <c r="C84" s="24" t="s">
        <v>66</v>
      </c>
      <c r="D84" s="24" t="s">
        <v>93</v>
      </c>
      <c r="E84" s="24" t="s">
        <v>68</v>
      </c>
      <c r="F84" s="24" t="s">
        <v>69</v>
      </c>
    </row>
    <row r="85" spans="1:6" ht="15.75" thickBot="1" x14ac:dyDescent="0.3">
      <c r="A85" s="121" t="s">
        <v>204</v>
      </c>
      <c r="B85" s="33">
        <v>37</v>
      </c>
      <c r="C85" s="24">
        <v>97</v>
      </c>
      <c r="D85" s="34">
        <v>3589</v>
      </c>
      <c r="E85" s="25">
        <v>8811</v>
      </c>
      <c r="F85" s="35">
        <v>12400</v>
      </c>
    </row>
    <row r="86" spans="1:6" x14ac:dyDescent="0.25">
      <c r="A86" s="121" t="s">
        <v>73</v>
      </c>
    </row>
    <row r="87" spans="1:6" x14ac:dyDescent="0.25">
      <c r="A87" s="121" t="s">
        <v>73</v>
      </c>
    </row>
    <row r="88" spans="1:6" x14ac:dyDescent="0.25">
      <c r="A88" s="121" t="s">
        <v>73</v>
      </c>
    </row>
    <row r="89" spans="1:6" x14ac:dyDescent="0.25">
      <c r="A89" s="121" t="s">
        <v>73</v>
      </c>
    </row>
    <row r="90" spans="1:6" x14ac:dyDescent="0.25">
      <c r="A90" s="121" t="s">
        <v>73</v>
      </c>
    </row>
    <row r="91" spans="1:6" x14ac:dyDescent="0.25">
      <c r="A91" s="121" t="s">
        <v>73</v>
      </c>
    </row>
    <row r="92" spans="1:6" ht="15.75" thickBot="1" x14ac:dyDescent="0.3">
      <c r="A92" s="121" t="s">
        <v>73</v>
      </c>
    </row>
    <row r="93" spans="1:6" ht="15.75" thickTop="1" x14ac:dyDescent="0.25">
      <c r="A93" s="121" t="s">
        <v>365</v>
      </c>
      <c r="B93" s="221" t="s">
        <v>22</v>
      </c>
      <c r="C93" s="223"/>
      <c r="D93" s="225"/>
      <c r="E93" s="227" t="s">
        <v>89</v>
      </c>
    </row>
    <row r="94" spans="1:6" ht="15.75" thickBot="1" x14ac:dyDescent="0.3">
      <c r="A94" s="121" t="s">
        <v>365</v>
      </c>
      <c r="B94" s="222"/>
      <c r="C94" s="224"/>
      <c r="D94" s="226"/>
      <c r="E94" s="228"/>
    </row>
    <row r="95" spans="1:6" ht="15.75" thickBot="1" x14ac:dyDescent="0.3">
      <c r="A95" s="121" t="s">
        <v>365</v>
      </c>
      <c r="B95" s="29" t="s">
        <v>97</v>
      </c>
      <c r="C95" s="36" t="s">
        <v>80</v>
      </c>
      <c r="D95" s="37"/>
      <c r="E95" s="229"/>
    </row>
    <row r="96" spans="1:6" ht="15.75" thickBot="1" x14ac:dyDescent="0.3">
      <c r="A96" s="121" t="s">
        <v>219</v>
      </c>
      <c r="B96" s="18"/>
      <c r="C96" s="19"/>
      <c r="D96" s="19" t="s">
        <v>91</v>
      </c>
      <c r="E96" s="32">
        <v>83090</v>
      </c>
    </row>
    <row r="97" spans="1:6" ht="16.5" thickTop="1" thickBot="1" x14ac:dyDescent="0.3">
      <c r="A97" s="121" t="s">
        <v>73</v>
      </c>
      <c r="B97" s="20" t="s">
        <v>65</v>
      </c>
      <c r="C97" s="16"/>
      <c r="D97" s="16"/>
      <c r="E97" s="21"/>
      <c r="F97" s="21"/>
    </row>
    <row r="98" spans="1:6" ht="15.75" thickBot="1" x14ac:dyDescent="0.3">
      <c r="A98" s="121" t="s">
        <v>220</v>
      </c>
      <c r="B98" s="230" t="s">
        <v>423</v>
      </c>
      <c r="C98" s="231"/>
      <c r="D98" s="231"/>
      <c r="E98" s="46"/>
      <c r="F98" s="22"/>
    </row>
    <row r="99" spans="1:6" ht="45.75" thickBot="1" x14ac:dyDescent="0.3">
      <c r="A99" s="121" t="s">
        <v>220</v>
      </c>
      <c r="B99" s="23" t="s">
        <v>92</v>
      </c>
      <c r="C99" s="24" t="s">
        <v>66</v>
      </c>
      <c r="D99" s="24" t="s">
        <v>93</v>
      </c>
      <c r="E99" s="24" t="s">
        <v>68</v>
      </c>
      <c r="F99" s="24" t="s">
        <v>69</v>
      </c>
    </row>
    <row r="100" spans="1:6" ht="15.75" thickBot="1" x14ac:dyDescent="0.3">
      <c r="A100" s="121" t="s">
        <v>221</v>
      </c>
      <c r="B100" s="33">
        <v>37</v>
      </c>
      <c r="C100" s="24">
        <v>88</v>
      </c>
      <c r="D100" s="34">
        <v>3256</v>
      </c>
      <c r="E100" s="25">
        <v>8244</v>
      </c>
      <c r="F100" s="35">
        <v>11500</v>
      </c>
    </row>
    <row r="101" spans="1:6" x14ac:dyDescent="0.25">
      <c r="A101" s="121" t="s">
        <v>73</v>
      </c>
    </row>
    <row r="102" spans="1:6" x14ac:dyDescent="0.25">
      <c r="A102" s="121" t="s">
        <v>73</v>
      </c>
    </row>
    <row r="103" spans="1:6" x14ac:dyDescent="0.25">
      <c r="A103" s="121" t="s">
        <v>73</v>
      </c>
    </row>
    <row r="104" spans="1:6" x14ac:dyDescent="0.25">
      <c r="A104" s="121" t="s">
        <v>73</v>
      </c>
    </row>
    <row r="105" spans="1:6" x14ac:dyDescent="0.25">
      <c r="A105" s="121" t="s">
        <v>73</v>
      </c>
    </row>
    <row r="106" spans="1:6" x14ac:dyDescent="0.25">
      <c r="A106" s="121" t="s">
        <v>73</v>
      </c>
    </row>
    <row r="107" spans="1:6" ht="15.75" thickBot="1" x14ac:dyDescent="0.3">
      <c r="A107" s="121" t="s">
        <v>73</v>
      </c>
    </row>
    <row r="108" spans="1:6" ht="15.75" thickTop="1" x14ac:dyDescent="0.25">
      <c r="A108" s="121" t="s">
        <v>366</v>
      </c>
      <c r="B108" s="221" t="s">
        <v>22</v>
      </c>
      <c r="C108" s="223"/>
      <c r="D108" s="225"/>
      <c r="E108" s="227" t="s">
        <v>89</v>
      </c>
    </row>
    <row r="109" spans="1:6" ht="15.75" thickBot="1" x14ac:dyDescent="0.3">
      <c r="A109" s="121" t="s">
        <v>366</v>
      </c>
      <c r="B109" s="222"/>
      <c r="C109" s="224"/>
      <c r="D109" s="226"/>
      <c r="E109" s="228"/>
    </row>
    <row r="110" spans="1:6" ht="15.75" thickBot="1" x14ac:dyDescent="0.3">
      <c r="A110" s="121" t="s">
        <v>366</v>
      </c>
      <c r="B110" s="29" t="s">
        <v>97</v>
      </c>
      <c r="C110" s="36" t="s">
        <v>81</v>
      </c>
      <c r="D110" s="37"/>
      <c r="E110" s="229"/>
    </row>
    <row r="111" spans="1:6" ht="15.75" thickBot="1" x14ac:dyDescent="0.3">
      <c r="A111" s="121" t="s">
        <v>236</v>
      </c>
      <c r="B111" s="18"/>
      <c r="C111" s="19"/>
      <c r="D111" s="19" t="s">
        <v>91</v>
      </c>
      <c r="E111" s="32">
        <v>138140</v>
      </c>
    </row>
    <row r="112" spans="1:6" ht="16.5" thickTop="1" thickBot="1" x14ac:dyDescent="0.3">
      <c r="A112" s="121" t="s">
        <v>73</v>
      </c>
      <c r="B112" s="20" t="s">
        <v>65</v>
      </c>
      <c r="C112" s="16"/>
      <c r="D112" s="16"/>
      <c r="E112" s="21"/>
      <c r="F112" s="21"/>
    </row>
    <row r="113" spans="1:6" ht="15.75" thickBot="1" x14ac:dyDescent="0.3">
      <c r="A113" s="121" t="s">
        <v>237</v>
      </c>
      <c r="B113" s="230" t="s">
        <v>423</v>
      </c>
      <c r="C113" s="231"/>
      <c r="D113" s="231"/>
      <c r="E113" s="46"/>
      <c r="F113" s="22"/>
    </row>
    <row r="114" spans="1:6" ht="45.75" thickBot="1" x14ac:dyDescent="0.3">
      <c r="A114" s="121" t="s">
        <v>237</v>
      </c>
      <c r="B114" s="23" t="s">
        <v>92</v>
      </c>
      <c r="C114" s="24" t="s">
        <v>66</v>
      </c>
      <c r="D114" s="24" t="s">
        <v>93</v>
      </c>
      <c r="E114" s="24" t="s">
        <v>68</v>
      </c>
      <c r="F114" s="24" t="s">
        <v>69</v>
      </c>
    </row>
    <row r="115" spans="1:6" ht="15.75" thickBot="1" x14ac:dyDescent="0.3">
      <c r="A115" s="121" t="s">
        <v>238</v>
      </c>
      <c r="B115" s="33">
        <v>37</v>
      </c>
      <c r="C115" s="24">
        <v>68</v>
      </c>
      <c r="D115" s="34">
        <v>2516</v>
      </c>
      <c r="E115" s="25">
        <v>7804</v>
      </c>
      <c r="F115" s="35">
        <v>10320</v>
      </c>
    </row>
    <row r="116" spans="1:6" x14ac:dyDescent="0.25">
      <c r="A116" s="121" t="s">
        <v>73</v>
      </c>
      <c r="B116" s="232" t="s">
        <v>95</v>
      </c>
      <c r="C116" s="232"/>
      <c r="D116" s="21"/>
      <c r="E116" s="21"/>
      <c r="F116" s="21"/>
    </row>
    <row r="117" spans="1:6" x14ac:dyDescent="0.25">
      <c r="A117" s="121" t="s">
        <v>73</v>
      </c>
    </row>
    <row r="118" spans="1:6" x14ac:dyDescent="0.25">
      <c r="A118" s="121" t="s">
        <v>73</v>
      </c>
    </row>
    <row r="119" spans="1:6" x14ac:dyDescent="0.25">
      <c r="A119" s="121" t="s">
        <v>73</v>
      </c>
    </row>
    <row r="120" spans="1:6" x14ac:dyDescent="0.25">
      <c r="A120" s="121" t="s">
        <v>73</v>
      </c>
    </row>
    <row r="121" spans="1:6" x14ac:dyDescent="0.25">
      <c r="A121" s="121" t="s">
        <v>73</v>
      </c>
    </row>
    <row r="122" spans="1:6" ht="15.75" thickBot="1" x14ac:dyDescent="0.3">
      <c r="A122" s="121" t="s">
        <v>73</v>
      </c>
    </row>
    <row r="123" spans="1:6" ht="15.75" thickTop="1" x14ac:dyDescent="0.25">
      <c r="A123" s="121" t="s">
        <v>367</v>
      </c>
      <c r="B123" s="221" t="s">
        <v>22</v>
      </c>
      <c r="C123" s="223"/>
      <c r="D123" s="225"/>
      <c r="E123" s="227" t="s">
        <v>89</v>
      </c>
    </row>
    <row r="124" spans="1:6" ht="15.75" thickBot="1" x14ac:dyDescent="0.3">
      <c r="A124" s="121" t="s">
        <v>367</v>
      </c>
      <c r="B124" s="222"/>
      <c r="C124" s="224"/>
      <c r="D124" s="226"/>
      <c r="E124" s="228"/>
    </row>
    <row r="125" spans="1:6" ht="15.75" thickBot="1" x14ac:dyDescent="0.3">
      <c r="A125" s="121" t="s">
        <v>367</v>
      </c>
      <c r="B125" s="29" t="s">
        <v>97</v>
      </c>
      <c r="C125" s="36" t="s">
        <v>83</v>
      </c>
      <c r="D125" s="37"/>
      <c r="E125" s="229"/>
    </row>
    <row r="126" spans="1:6" ht="15.75" thickBot="1" x14ac:dyDescent="0.3">
      <c r="A126" s="121" t="s">
        <v>253</v>
      </c>
      <c r="B126" s="18"/>
      <c r="C126" s="19"/>
      <c r="D126" s="19" t="s">
        <v>91</v>
      </c>
      <c r="E126" s="32">
        <v>120210</v>
      </c>
    </row>
    <row r="127" spans="1:6" ht="16.5" thickTop="1" thickBot="1" x14ac:dyDescent="0.3">
      <c r="A127" s="121" t="s">
        <v>73</v>
      </c>
      <c r="B127" s="20" t="s">
        <v>65</v>
      </c>
      <c r="C127" s="16"/>
      <c r="D127" s="16"/>
      <c r="E127" s="21"/>
      <c r="F127" s="21"/>
    </row>
    <row r="128" spans="1:6" ht="15.75" thickBot="1" x14ac:dyDescent="0.3">
      <c r="A128" s="121" t="s">
        <v>254</v>
      </c>
      <c r="B128" s="230" t="s">
        <v>423</v>
      </c>
      <c r="C128" s="231"/>
      <c r="D128" s="231"/>
      <c r="E128" s="46"/>
      <c r="F128" s="22"/>
    </row>
    <row r="129" spans="1:6" ht="45.75" thickBot="1" x14ac:dyDescent="0.3">
      <c r="A129" s="121" t="s">
        <v>254</v>
      </c>
      <c r="B129" s="23" t="s">
        <v>92</v>
      </c>
      <c r="C129" s="24" t="s">
        <v>66</v>
      </c>
      <c r="D129" s="24" t="s">
        <v>93</v>
      </c>
      <c r="E129" s="24" t="s">
        <v>68</v>
      </c>
      <c r="F129" s="24" t="s">
        <v>69</v>
      </c>
    </row>
    <row r="130" spans="1:6" ht="15.75" thickBot="1" x14ac:dyDescent="0.3">
      <c r="A130" s="121" t="s">
        <v>255</v>
      </c>
      <c r="B130" s="33">
        <v>37</v>
      </c>
      <c r="C130" s="24">
        <v>140</v>
      </c>
      <c r="D130" s="34">
        <v>5180</v>
      </c>
      <c r="E130" s="25">
        <v>11390</v>
      </c>
      <c r="F130" s="35">
        <v>16570</v>
      </c>
    </row>
    <row r="131" spans="1:6" x14ac:dyDescent="0.25">
      <c r="A131" s="121" t="s">
        <v>73</v>
      </c>
    </row>
    <row r="132" spans="1:6" x14ac:dyDescent="0.25">
      <c r="A132" s="121" t="s">
        <v>73</v>
      </c>
    </row>
    <row r="133" spans="1:6" x14ac:dyDescent="0.25">
      <c r="A133" s="121" t="s">
        <v>73</v>
      </c>
    </row>
    <row r="134" spans="1:6" x14ac:dyDescent="0.25">
      <c r="A134" s="121" t="s">
        <v>73</v>
      </c>
    </row>
    <row r="135" spans="1:6" x14ac:dyDescent="0.25">
      <c r="A135" s="121" t="s">
        <v>73</v>
      </c>
    </row>
    <row r="136" spans="1:6" x14ac:dyDescent="0.25">
      <c r="A136" s="121" t="s">
        <v>73</v>
      </c>
    </row>
    <row r="137" spans="1:6" ht="15.75" thickBot="1" x14ac:dyDescent="0.3">
      <c r="A137" s="121" t="s">
        <v>73</v>
      </c>
    </row>
    <row r="138" spans="1:6" ht="15.75" thickTop="1" x14ac:dyDescent="0.25">
      <c r="A138" s="121" t="s">
        <v>368</v>
      </c>
      <c r="B138" s="221" t="s">
        <v>22</v>
      </c>
      <c r="C138" s="223"/>
      <c r="D138" s="225"/>
      <c r="E138" s="227" t="s">
        <v>89</v>
      </c>
    </row>
    <row r="139" spans="1:6" ht="15.75" thickBot="1" x14ac:dyDescent="0.3">
      <c r="A139" s="121" t="s">
        <v>368</v>
      </c>
      <c r="B139" s="222"/>
      <c r="C139" s="224"/>
      <c r="D139" s="226"/>
      <c r="E139" s="228"/>
    </row>
    <row r="140" spans="1:6" ht="15.75" thickBot="1" x14ac:dyDescent="0.3">
      <c r="A140" s="121" t="s">
        <v>368</v>
      </c>
      <c r="B140" s="29" t="s">
        <v>98</v>
      </c>
      <c r="C140" s="36" t="s">
        <v>82</v>
      </c>
      <c r="D140" s="37"/>
      <c r="E140" s="229"/>
    </row>
    <row r="141" spans="1:6" ht="15.75" thickBot="1" x14ac:dyDescent="0.3">
      <c r="A141" s="121" t="s">
        <v>270</v>
      </c>
      <c r="B141" s="18"/>
      <c r="C141" s="19"/>
      <c r="D141" s="19" t="s">
        <v>91</v>
      </c>
      <c r="E141" s="32">
        <v>161550</v>
      </c>
    </row>
    <row r="142" spans="1:6" ht="16.5" thickTop="1" thickBot="1" x14ac:dyDescent="0.3">
      <c r="A142" s="121" t="s">
        <v>73</v>
      </c>
      <c r="B142" s="20" t="s">
        <v>65</v>
      </c>
      <c r="C142" s="16"/>
      <c r="D142" s="16"/>
      <c r="E142" s="21"/>
      <c r="F142" s="21"/>
    </row>
    <row r="143" spans="1:6" ht="15.75" thickBot="1" x14ac:dyDescent="0.3">
      <c r="A143" s="121" t="s">
        <v>271</v>
      </c>
      <c r="B143" s="230" t="s">
        <v>423</v>
      </c>
      <c r="C143" s="231"/>
      <c r="D143" s="231"/>
      <c r="E143" s="46"/>
      <c r="F143" s="22"/>
    </row>
    <row r="144" spans="1:6" ht="45.75" thickBot="1" x14ac:dyDescent="0.3">
      <c r="A144" s="121" t="s">
        <v>271</v>
      </c>
      <c r="B144" s="23" t="s">
        <v>92</v>
      </c>
      <c r="C144" s="24" t="s">
        <v>66</v>
      </c>
      <c r="D144" s="24" t="s">
        <v>93</v>
      </c>
      <c r="E144" s="24" t="s">
        <v>68</v>
      </c>
      <c r="F144" s="24" t="s">
        <v>69</v>
      </c>
    </row>
    <row r="145" spans="1:6" ht="15.75" thickBot="1" x14ac:dyDescent="0.3">
      <c r="A145" s="121" t="s">
        <v>272</v>
      </c>
      <c r="B145" s="33">
        <v>37</v>
      </c>
      <c r="C145" s="24">
        <v>159</v>
      </c>
      <c r="D145" s="34">
        <v>5883</v>
      </c>
      <c r="E145" s="25">
        <v>12537</v>
      </c>
      <c r="F145" s="35">
        <v>18420</v>
      </c>
    </row>
    <row r="146" spans="1:6" x14ac:dyDescent="0.25">
      <c r="A146" s="121" t="s">
        <v>73</v>
      </c>
      <c r="B146" s="232" t="s">
        <v>95</v>
      </c>
      <c r="C146" s="232"/>
      <c r="D146" s="21"/>
      <c r="E146" s="21"/>
      <c r="F146" s="21"/>
    </row>
    <row r="147" spans="1:6" x14ac:dyDescent="0.25">
      <c r="A147" s="121" t="s">
        <v>73</v>
      </c>
    </row>
    <row r="148" spans="1:6" x14ac:dyDescent="0.25">
      <c r="A148" s="121" t="s">
        <v>73</v>
      </c>
    </row>
    <row r="149" spans="1:6" x14ac:dyDescent="0.25">
      <c r="A149" s="121" t="s">
        <v>73</v>
      </c>
    </row>
    <row r="150" spans="1:6" x14ac:dyDescent="0.25">
      <c r="A150" s="121" t="s">
        <v>73</v>
      </c>
    </row>
    <row r="151" spans="1:6" x14ac:dyDescent="0.25">
      <c r="A151" s="121" t="s">
        <v>73</v>
      </c>
    </row>
    <row r="152" spans="1:6" ht="15.75" thickBot="1" x14ac:dyDescent="0.3">
      <c r="A152" s="121" t="s">
        <v>73</v>
      </c>
    </row>
    <row r="153" spans="1:6" ht="15.75" thickTop="1" x14ac:dyDescent="0.25">
      <c r="A153" s="121" t="s">
        <v>369</v>
      </c>
      <c r="B153" s="221" t="s">
        <v>22</v>
      </c>
      <c r="C153" s="223"/>
      <c r="D153" s="225"/>
      <c r="E153" s="227" t="s">
        <v>89</v>
      </c>
    </row>
    <row r="154" spans="1:6" ht="15.75" thickBot="1" x14ac:dyDescent="0.3">
      <c r="A154" s="121" t="s">
        <v>369</v>
      </c>
      <c r="B154" s="222"/>
      <c r="C154" s="224"/>
      <c r="D154" s="226"/>
      <c r="E154" s="228"/>
    </row>
    <row r="155" spans="1:6" ht="24.75" thickBot="1" x14ac:dyDescent="0.3">
      <c r="A155" s="121" t="s">
        <v>369</v>
      </c>
      <c r="B155" s="29" t="s">
        <v>99</v>
      </c>
      <c r="C155" s="36" t="s">
        <v>84</v>
      </c>
      <c r="D155" s="37"/>
      <c r="E155" s="229"/>
    </row>
    <row r="156" spans="1:6" ht="15.75" thickBot="1" x14ac:dyDescent="0.3">
      <c r="A156" s="121" t="s">
        <v>287</v>
      </c>
      <c r="B156" s="18"/>
      <c r="C156" s="19"/>
      <c r="D156" s="19" t="s">
        <v>91</v>
      </c>
      <c r="E156" s="32">
        <v>253720</v>
      </c>
    </row>
    <row r="157" spans="1:6" ht="16.5" thickTop="1" thickBot="1" x14ac:dyDescent="0.3">
      <c r="A157" s="121" t="s">
        <v>73</v>
      </c>
      <c r="B157" s="20" t="s">
        <v>65</v>
      </c>
      <c r="C157" s="16"/>
      <c r="D157" s="16"/>
      <c r="E157" s="21"/>
      <c r="F157" s="21"/>
    </row>
    <row r="158" spans="1:6" ht="15.75" thickBot="1" x14ac:dyDescent="0.3">
      <c r="A158" s="121" t="s">
        <v>288</v>
      </c>
      <c r="B158" s="230" t="s">
        <v>423</v>
      </c>
      <c r="C158" s="231"/>
      <c r="D158" s="231"/>
      <c r="E158" s="46"/>
      <c r="F158" s="22"/>
    </row>
    <row r="159" spans="1:6" ht="45.75" thickBot="1" x14ac:dyDescent="0.3">
      <c r="A159" s="121" t="s">
        <v>288</v>
      </c>
      <c r="B159" s="23" t="s">
        <v>92</v>
      </c>
      <c r="C159" s="24" t="s">
        <v>66</v>
      </c>
      <c r="D159" s="24" t="s">
        <v>93</v>
      </c>
      <c r="E159" s="24" t="s">
        <v>68</v>
      </c>
      <c r="F159" s="24" t="s">
        <v>69</v>
      </c>
    </row>
    <row r="160" spans="1:6" ht="15.75" thickBot="1" x14ac:dyDescent="0.3">
      <c r="A160" s="121" t="s">
        <v>289</v>
      </c>
      <c r="B160" s="33">
        <v>37</v>
      </c>
      <c r="C160" s="24">
        <v>177</v>
      </c>
      <c r="D160" s="34">
        <v>6549</v>
      </c>
      <c r="E160" s="25">
        <v>13631</v>
      </c>
      <c r="F160" s="35">
        <v>20180</v>
      </c>
    </row>
    <row r="161" spans="1:6" x14ac:dyDescent="0.25">
      <c r="A161" s="121" t="s">
        <v>73</v>
      </c>
    </row>
    <row r="162" spans="1:6" x14ac:dyDescent="0.25">
      <c r="A162" s="121" t="s">
        <v>73</v>
      </c>
    </row>
    <row r="163" spans="1:6" x14ac:dyDescent="0.25">
      <c r="A163" s="121" t="s">
        <v>73</v>
      </c>
    </row>
    <row r="164" spans="1:6" x14ac:dyDescent="0.25">
      <c r="A164" s="121" t="s">
        <v>73</v>
      </c>
    </row>
    <row r="165" spans="1:6" x14ac:dyDescent="0.25">
      <c r="A165" s="121" t="s">
        <v>73</v>
      </c>
    </row>
    <row r="166" spans="1:6" x14ac:dyDescent="0.25">
      <c r="A166" s="121" t="s">
        <v>73</v>
      </c>
    </row>
    <row r="167" spans="1:6" ht="15.75" thickBot="1" x14ac:dyDescent="0.3">
      <c r="A167" s="121" t="s">
        <v>73</v>
      </c>
    </row>
    <row r="168" spans="1:6" ht="15.75" thickTop="1" x14ac:dyDescent="0.25">
      <c r="A168" s="121" t="s">
        <v>370</v>
      </c>
      <c r="B168" s="221" t="s">
        <v>22</v>
      </c>
      <c r="C168" s="223"/>
      <c r="D168" s="225"/>
      <c r="E168" s="227" t="s">
        <v>89</v>
      </c>
    </row>
    <row r="169" spans="1:6" ht="15.75" thickBot="1" x14ac:dyDescent="0.3">
      <c r="A169" s="121" t="s">
        <v>370</v>
      </c>
      <c r="B169" s="222"/>
      <c r="C169" s="224"/>
      <c r="D169" s="226"/>
      <c r="E169" s="228"/>
    </row>
    <row r="170" spans="1:6" ht="15.75" thickBot="1" x14ac:dyDescent="0.3">
      <c r="A170" s="121" t="s">
        <v>370</v>
      </c>
      <c r="B170" s="29" t="s">
        <v>100</v>
      </c>
      <c r="C170" s="36" t="s">
        <v>85</v>
      </c>
      <c r="D170" s="37"/>
      <c r="E170" s="229"/>
    </row>
    <row r="171" spans="1:6" ht="15.75" thickBot="1" x14ac:dyDescent="0.3">
      <c r="A171" s="121" t="s">
        <v>304</v>
      </c>
      <c r="B171" s="18"/>
      <c r="C171" s="19"/>
      <c r="D171" s="19" t="s">
        <v>91</v>
      </c>
      <c r="E171" s="32">
        <v>199960</v>
      </c>
    </row>
    <row r="172" spans="1:6" ht="16.5" thickTop="1" thickBot="1" x14ac:dyDescent="0.3">
      <c r="A172" s="121" t="s">
        <v>73</v>
      </c>
      <c r="B172" s="20" t="s">
        <v>65</v>
      </c>
      <c r="C172" s="16"/>
      <c r="D172" s="16"/>
      <c r="E172" s="21"/>
      <c r="F172" s="21"/>
    </row>
    <row r="173" spans="1:6" ht="15.75" thickBot="1" x14ac:dyDescent="0.3">
      <c r="A173" s="121" t="s">
        <v>305</v>
      </c>
      <c r="B173" s="230" t="s">
        <v>423</v>
      </c>
      <c r="C173" s="231"/>
      <c r="D173" s="231"/>
      <c r="E173" s="46"/>
      <c r="F173" s="22"/>
    </row>
    <row r="174" spans="1:6" ht="45.75" thickBot="1" x14ac:dyDescent="0.3">
      <c r="A174" s="121" t="s">
        <v>305</v>
      </c>
      <c r="B174" s="23" t="s">
        <v>92</v>
      </c>
      <c r="C174" s="24" t="s">
        <v>66</v>
      </c>
      <c r="D174" s="24" t="s">
        <v>93</v>
      </c>
      <c r="E174" s="24" t="s">
        <v>68</v>
      </c>
      <c r="F174" s="24" t="s">
        <v>69</v>
      </c>
    </row>
    <row r="175" spans="1:6" ht="15.75" thickBot="1" x14ac:dyDescent="0.3">
      <c r="A175" s="121" t="s">
        <v>306</v>
      </c>
      <c r="B175" s="33">
        <v>37</v>
      </c>
      <c r="C175" s="24">
        <v>146</v>
      </c>
      <c r="D175" s="34">
        <v>5402</v>
      </c>
      <c r="E175" s="25">
        <v>11788</v>
      </c>
      <c r="F175" s="35">
        <v>17190</v>
      </c>
    </row>
    <row r="176" spans="1:6" x14ac:dyDescent="0.25">
      <c r="A176" s="121" t="s">
        <v>73</v>
      </c>
    </row>
    <row r="177" spans="1:6" x14ac:dyDescent="0.25">
      <c r="A177" s="121" t="s">
        <v>73</v>
      </c>
    </row>
    <row r="178" spans="1:6" x14ac:dyDescent="0.25">
      <c r="A178" s="121" t="s">
        <v>73</v>
      </c>
    </row>
    <row r="179" spans="1:6" x14ac:dyDescent="0.25">
      <c r="A179" s="121" t="s">
        <v>73</v>
      </c>
    </row>
    <row r="180" spans="1:6" x14ac:dyDescent="0.25">
      <c r="A180" s="121" t="s">
        <v>73</v>
      </c>
    </row>
    <row r="181" spans="1:6" x14ac:dyDescent="0.25">
      <c r="A181" s="121" t="s">
        <v>73</v>
      </c>
    </row>
    <row r="182" spans="1:6" ht="15.75" thickBot="1" x14ac:dyDescent="0.3">
      <c r="A182" s="121" t="s">
        <v>73</v>
      </c>
    </row>
    <row r="183" spans="1:6" ht="15.75" thickTop="1" x14ac:dyDescent="0.25">
      <c r="A183" s="121" t="s">
        <v>371</v>
      </c>
      <c r="B183" s="221" t="s">
        <v>22</v>
      </c>
      <c r="C183" s="223"/>
      <c r="D183" s="225"/>
      <c r="E183" s="227" t="s">
        <v>89</v>
      </c>
    </row>
    <row r="184" spans="1:6" ht="15.75" thickBot="1" x14ac:dyDescent="0.3">
      <c r="A184" s="121" t="s">
        <v>371</v>
      </c>
      <c r="B184" s="222"/>
      <c r="C184" s="224"/>
      <c r="D184" s="226"/>
      <c r="E184" s="228"/>
    </row>
    <row r="185" spans="1:6" ht="15.75" thickBot="1" x14ac:dyDescent="0.3">
      <c r="A185" s="121" t="s">
        <v>371</v>
      </c>
      <c r="B185" s="29" t="s">
        <v>101</v>
      </c>
      <c r="C185" s="36" t="s">
        <v>86</v>
      </c>
      <c r="D185" s="37"/>
      <c r="E185" s="229"/>
    </row>
    <row r="186" spans="1:6" ht="15.75" thickBot="1" x14ac:dyDescent="0.3">
      <c r="A186" s="121" t="s">
        <v>321</v>
      </c>
      <c r="B186" s="18"/>
      <c r="C186" s="19"/>
      <c r="D186" s="19" t="s">
        <v>91</v>
      </c>
      <c r="E186" s="32">
        <v>216630</v>
      </c>
    </row>
    <row r="187" spans="1:6" ht="16.5" thickTop="1" thickBot="1" x14ac:dyDescent="0.3">
      <c r="A187" s="121" t="s">
        <v>73</v>
      </c>
      <c r="B187" s="20" t="s">
        <v>65</v>
      </c>
      <c r="C187" s="16"/>
      <c r="D187" s="16"/>
      <c r="E187" s="21"/>
      <c r="F187" s="21"/>
    </row>
    <row r="188" spans="1:6" ht="15.75" thickBot="1" x14ac:dyDescent="0.3">
      <c r="A188" s="121" t="s">
        <v>322</v>
      </c>
      <c r="B188" s="230" t="s">
        <v>423</v>
      </c>
      <c r="C188" s="231"/>
      <c r="D188" s="231"/>
      <c r="E188" s="46"/>
      <c r="F188" s="22"/>
    </row>
    <row r="189" spans="1:6" ht="45.75" thickBot="1" x14ac:dyDescent="0.3">
      <c r="A189" s="121" t="s">
        <v>322</v>
      </c>
      <c r="B189" s="23" t="s">
        <v>92</v>
      </c>
      <c r="C189" s="24" t="s">
        <v>66</v>
      </c>
      <c r="D189" s="24" t="s">
        <v>93</v>
      </c>
      <c r="E189" s="24" t="s">
        <v>68</v>
      </c>
      <c r="F189" s="24" t="s">
        <v>69</v>
      </c>
    </row>
    <row r="190" spans="1:6" ht="15.75" thickBot="1" x14ac:dyDescent="0.3">
      <c r="A190" s="121" t="s">
        <v>323</v>
      </c>
      <c r="B190" s="33">
        <v>37</v>
      </c>
      <c r="C190" s="24">
        <v>197</v>
      </c>
      <c r="D190" s="34">
        <v>7289</v>
      </c>
      <c r="E190" s="25">
        <v>14801</v>
      </c>
      <c r="F190" s="35">
        <v>22090</v>
      </c>
    </row>
    <row r="191" spans="1:6" x14ac:dyDescent="0.25">
      <c r="A191" s="121" t="s">
        <v>73</v>
      </c>
    </row>
    <row r="192" spans="1:6" x14ac:dyDescent="0.25">
      <c r="A192" s="121" t="s">
        <v>73</v>
      </c>
    </row>
    <row r="193" spans="1:6" x14ac:dyDescent="0.25">
      <c r="A193" s="121" t="s">
        <v>73</v>
      </c>
    </row>
    <row r="194" spans="1:6" x14ac:dyDescent="0.25">
      <c r="A194" s="121" t="s">
        <v>73</v>
      </c>
    </row>
    <row r="195" spans="1:6" x14ac:dyDescent="0.25">
      <c r="A195" s="121" t="s">
        <v>73</v>
      </c>
    </row>
    <row r="196" spans="1:6" x14ac:dyDescent="0.25">
      <c r="A196" s="121" t="s">
        <v>73</v>
      </c>
    </row>
    <row r="197" spans="1:6" ht="15.75" thickBot="1" x14ac:dyDescent="0.3">
      <c r="A197" s="121" t="s">
        <v>73</v>
      </c>
    </row>
    <row r="198" spans="1:6" ht="15.75" thickTop="1" x14ac:dyDescent="0.25">
      <c r="A198" s="121" t="s">
        <v>372</v>
      </c>
      <c r="B198" s="221" t="s">
        <v>22</v>
      </c>
      <c r="C198" s="223"/>
      <c r="D198" s="225"/>
      <c r="E198" s="227" t="s">
        <v>89</v>
      </c>
    </row>
    <row r="199" spans="1:6" ht="15.75" thickBot="1" x14ac:dyDescent="0.3">
      <c r="A199" s="121" t="s">
        <v>372</v>
      </c>
      <c r="B199" s="222"/>
      <c r="C199" s="224"/>
      <c r="D199" s="226"/>
      <c r="E199" s="228"/>
    </row>
    <row r="200" spans="1:6" ht="15.75" thickBot="1" x14ac:dyDescent="0.3">
      <c r="A200" s="121" t="s">
        <v>372</v>
      </c>
      <c r="B200" s="29" t="s">
        <v>102</v>
      </c>
      <c r="C200" s="36" t="s">
        <v>87</v>
      </c>
      <c r="D200" s="37"/>
      <c r="E200" s="229"/>
    </row>
    <row r="201" spans="1:6" ht="15.75" thickBot="1" x14ac:dyDescent="0.3">
      <c r="A201" s="121" t="s">
        <v>355</v>
      </c>
      <c r="B201" s="18"/>
      <c r="C201" s="19"/>
      <c r="D201" s="19" t="s">
        <v>91</v>
      </c>
      <c r="E201" s="32">
        <v>82610</v>
      </c>
    </row>
    <row r="202" spans="1:6" ht="16.5" thickTop="1" thickBot="1" x14ac:dyDescent="0.3">
      <c r="A202" s="121" t="s">
        <v>73</v>
      </c>
      <c r="B202" s="20" t="s">
        <v>65</v>
      </c>
      <c r="C202" s="16"/>
      <c r="D202" s="16"/>
      <c r="E202" s="21"/>
      <c r="F202" s="21"/>
    </row>
    <row r="203" spans="1:6" ht="15.75" thickBot="1" x14ac:dyDescent="0.3">
      <c r="A203" s="121" t="s">
        <v>356</v>
      </c>
      <c r="B203" s="230" t="s">
        <v>423</v>
      </c>
      <c r="C203" s="231"/>
      <c r="D203" s="231"/>
      <c r="E203" s="46"/>
      <c r="F203" s="22"/>
    </row>
    <row r="204" spans="1:6" ht="45.75" thickBot="1" x14ac:dyDescent="0.3">
      <c r="A204" s="121" t="s">
        <v>356</v>
      </c>
      <c r="B204" s="23" t="s">
        <v>92</v>
      </c>
      <c r="C204" s="24" t="s">
        <v>66</v>
      </c>
      <c r="D204" s="24" t="s">
        <v>93</v>
      </c>
      <c r="E204" s="24" t="s">
        <v>68</v>
      </c>
      <c r="F204" s="24" t="s">
        <v>69</v>
      </c>
    </row>
    <row r="205" spans="1:6" ht="15.75" thickBot="1" x14ac:dyDescent="0.3">
      <c r="A205" s="121" t="s">
        <v>357</v>
      </c>
      <c r="B205" s="33">
        <v>37</v>
      </c>
      <c r="C205" s="24">
        <v>90</v>
      </c>
      <c r="D205" s="34">
        <v>3330</v>
      </c>
      <c r="E205" s="25">
        <v>8370</v>
      </c>
      <c r="F205" s="35">
        <v>11700</v>
      </c>
    </row>
    <row r="206" spans="1:6" x14ac:dyDescent="0.25">
      <c r="A206" s="121" t="s">
        <v>73</v>
      </c>
    </row>
    <row r="207" spans="1:6" x14ac:dyDescent="0.25">
      <c r="A207" s="121" t="s">
        <v>73</v>
      </c>
    </row>
    <row r="208" spans="1:6" x14ac:dyDescent="0.25">
      <c r="A208" s="121" t="s">
        <v>73</v>
      </c>
    </row>
    <row r="209" spans="1:6" x14ac:dyDescent="0.25">
      <c r="A209" s="121" t="s">
        <v>73</v>
      </c>
    </row>
    <row r="210" spans="1:6" x14ac:dyDescent="0.25">
      <c r="A210" s="121" t="s">
        <v>73</v>
      </c>
    </row>
    <row r="211" spans="1:6" x14ac:dyDescent="0.25">
      <c r="A211" s="121" t="s">
        <v>73</v>
      </c>
    </row>
    <row r="212" spans="1:6" ht="15.75" thickBot="1" x14ac:dyDescent="0.3">
      <c r="A212" s="121" t="s">
        <v>73</v>
      </c>
    </row>
    <row r="213" spans="1:6" ht="15.75" thickTop="1" x14ac:dyDescent="0.25">
      <c r="A213" s="121" t="s">
        <v>373</v>
      </c>
      <c r="B213" s="221" t="s">
        <v>22</v>
      </c>
      <c r="C213" s="223"/>
      <c r="D213" s="225"/>
      <c r="E213" s="227" t="s">
        <v>89</v>
      </c>
    </row>
    <row r="214" spans="1:6" ht="15.75" thickBot="1" x14ac:dyDescent="0.3">
      <c r="A214" s="121" t="s">
        <v>373</v>
      </c>
      <c r="B214" s="222"/>
      <c r="C214" s="224"/>
      <c r="D214" s="226"/>
      <c r="E214" s="228"/>
    </row>
    <row r="215" spans="1:6" ht="15.75" thickBot="1" x14ac:dyDescent="0.3">
      <c r="A215" s="121" t="s">
        <v>373</v>
      </c>
      <c r="B215" s="29" t="s">
        <v>102</v>
      </c>
      <c r="C215" s="36" t="s">
        <v>88</v>
      </c>
      <c r="D215" s="37"/>
      <c r="E215" s="229"/>
    </row>
    <row r="216" spans="1:6" ht="15.75" thickBot="1" x14ac:dyDescent="0.3">
      <c r="A216" s="121" t="s">
        <v>338</v>
      </c>
      <c r="B216" s="18"/>
      <c r="C216" s="19"/>
      <c r="D216" s="19" t="s">
        <v>91</v>
      </c>
      <c r="E216" s="32">
        <v>126190</v>
      </c>
    </row>
    <row r="217" spans="1:6" ht="16.5" thickTop="1" thickBot="1" x14ac:dyDescent="0.3">
      <c r="A217" s="121" t="s">
        <v>73</v>
      </c>
      <c r="B217" s="20" t="s">
        <v>65</v>
      </c>
      <c r="C217" s="16"/>
      <c r="D217" s="16"/>
      <c r="E217" s="21"/>
      <c r="F217" s="21"/>
    </row>
    <row r="218" spans="1:6" ht="15.75" thickBot="1" x14ac:dyDescent="0.3">
      <c r="A218" s="121" t="s">
        <v>339</v>
      </c>
      <c r="B218" s="230" t="s">
        <v>423</v>
      </c>
      <c r="C218" s="231"/>
      <c r="D218" s="231"/>
      <c r="E218" s="46"/>
      <c r="F218" s="22"/>
    </row>
    <row r="219" spans="1:6" ht="45.75" thickBot="1" x14ac:dyDescent="0.3">
      <c r="A219" s="121" t="s">
        <v>339</v>
      </c>
      <c r="B219" s="23" t="s">
        <v>92</v>
      </c>
      <c r="C219" s="24" t="s">
        <v>66</v>
      </c>
      <c r="D219" s="24" t="s">
        <v>93</v>
      </c>
      <c r="E219" s="24" t="s">
        <v>68</v>
      </c>
      <c r="F219" s="24" t="s">
        <v>69</v>
      </c>
    </row>
    <row r="220" spans="1:6" ht="15.75" thickBot="1" x14ac:dyDescent="0.3">
      <c r="A220" s="121" t="s">
        <v>340</v>
      </c>
      <c r="B220" s="33">
        <v>37</v>
      </c>
      <c r="C220" s="24">
        <v>134</v>
      </c>
      <c r="D220" s="34">
        <v>4958</v>
      </c>
      <c r="E220" s="25">
        <v>11022</v>
      </c>
      <c r="F220" s="35">
        <v>15980</v>
      </c>
    </row>
    <row r="221" spans="1:6" x14ac:dyDescent="0.25">
      <c r="A221" s="121"/>
      <c r="B221" s="27"/>
      <c r="C221" s="39"/>
      <c r="D221" s="40"/>
      <c r="E221" s="41"/>
      <c r="F221" s="42"/>
    </row>
  </sheetData>
  <sheetProtection algorithmName="SHA-512" hashValue="tRPgfUecMZpq8rbvJ+iglTloYYiKejhCIMH70ssyQSKpDv7ZCRCcJUOsBMwPFdjeZje0S3pNXsi4aFloNHkADw==" saltValue="7qVd+0owxPICwuC2eqbGOw==" spinCount="100000" sheet="1" objects="1" scenarios="1" selectLockedCells="1"/>
  <mergeCells count="79">
    <mergeCell ref="B218:D218"/>
    <mergeCell ref="E213:E215"/>
    <mergeCell ref="B203:D203"/>
    <mergeCell ref="B213:B214"/>
    <mergeCell ref="C213:C214"/>
    <mergeCell ref="D213:D214"/>
    <mergeCell ref="B188:D188"/>
    <mergeCell ref="B198:B199"/>
    <mergeCell ref="C198:C199"/>
    <mergeCell ref="D198:D199"/>
    <mergeCell ref="E198:E200"/>
    <mergeCell ref="E183:E185"/>
    <mergeCell ref="B173:D173"/>
    <mergeCell ref="B183:B184"/>
    <mergeCell ref="C183:C184"/>
    <mergeCell ref="D183:D184"/>
    <mergeCell ref="B168:B169"/>
    <mergeCell ref="C168:C169"/>
    <mergeCell ref="D168:D169"/>
    <mergeCell ref="E168:E170"/>
    <mergeCell ref="B158:D158"/>
    <mergeCell ref="E153:E155"/>
    <mergeCell ref="E138:E140"/>
    <mergeCell ref="B128:D128"/>
    <mergeCell ref="B138:B139"/>
    <mergeCell ref="C138:C139"/>
    <mergeCell ref="D138:D139"/>
    <mergeCell ref="B143:D143"/>
    <mergeCell ref="B146:C146"/>
    <mergeCell ref="B153:B154"/>
    <mergeCell ref="C153:C154"/>
    <mergeCell ref="D153:D154"/>
    <mergeCell ref="B123:B124"/>
    <mergeCell ref="C123:C124"/>
    <mergeCell ref="D123:D124"/>
    <mergeCell ref="E123:E125"/>
    <mergeCell ref="B113:D113"/>
    <mergeCell ref="B116:C116"/>
    <mergeCell ref="B98:D98"/>
    <mergeCell ref="B108:B109"/>
    <mergeCell ref="C108:C109"/>
    <mergeCell ref="D108:D109"/>
    <mergeCell ref="E108:E110"/>
    <mergeCell ref="E93:E95"/>
    <mergeCell ref="B83:D83"/>
    <mergeCell ref="B93:B94"/>
    <mergeCell ref="C93:C94"/>
    <mergeCell ref="D93:D94"/>
    <mergeCell ref="B71:C71"/>
    <mergeCell ref="B78:B79"/>
    <mergeCell ref="C78:C79"/>
    <mergeCell ref="D78:D79"/>
    <mergeCell ref="E78:E80"/>
    <mergeCell ref="B68:D68"/>
    <mergeCell ref="B53:D53"/>
    <mergeCell ref="B56:C56"/>
    <mergeCell ref="B63:B64"/>
    <mergeCell ref="C63:C64"/>
    <mergeCell ref="D63:D64"/>
    <mergeCell ref="E63:E65"/>
    <mergeCell ref="E48:E50"/>
    <mergeCell ref="B38:D38"/>
    <mergeCell ref="B48:B49"/>
    <mergeCell ref="C48:C49"/>
    <mergeCell ref="D48:D49"/>
    <mergeCell ref="B33:B34"/>
    <mergeCell ref="C33:C34"/>
    <mergeCell ref="D33:D34"/>
    <mergeCell ref="E33:E35"/>
    <mergeCell ref="E3:E5"/>
    <mergeCell ref="B8:D8"/>
    <mergeCell ref="B18:B19"/>
    <mergeCell ref="C18:C19"/>
    <mergeCell ref="D18:D19"/>
    <mergeCell ref="B3:B4"/>
    <mergeCell ref="C3:C4"/>
    <mergeCell ref="D3:D4"/>
    <mergeCell ref="E18:E20"/>
    <mergeCell ref="B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16</vt:i4>
      </vt:variant>
    </vt:vector>
  </HeadingPairs>
  <TitlesOfParts>
    <vt:vector size="34" baseType="lpstr">
      <vt:lpstr>Instrucciones</vt:lpstr>
      <vt:lpstr>Anx I pg 1 oferta</vt:lpstr>
      <vt:lpstr>AnxI 1a ANDAL</vt:lpstr>
      <vt:lpstr>AnxI 1b EXTREM</vt:lpstr>
      <vt:lpstr>AnxI 2a ARAG</vt:lpstr>
      <vt:lpstr>AnxI 2b RIOJA</vt:lpstr>
      <vt:lpstr>AnxI 3a ASTUR</vt:lpstr>
      <vt:lpstr>AnxI 3b CANTAB</vt:lpstr>
      <vt:lpstr>AnxI 4a BALEAR</vt:lpstr>
      <vt:lpstr>AnxI 4b MURC</vt:lpstr>
      <vt:lpstr>AnxI 4c VALENC</vt:lpstr>
      <vt:lpstr>AnxI 5 CANAR</vt:lpstr>
      <vt:lpstr>AnxI 6 CLMANC</vt:lpstr>
      <vt:lpstr>AnxI 7 CLEON</vt:lpstr>
      <vt:lpstr>AnxI 8 GALIC</vt:lpstr>
      <vt:lpstr>AnxI 9a NAVAR</vt:lpstr>
      <vt:lpstr>AnxI 9b PVASCO</vt:lpstr>
      <vt:lpstr>VE MAXIMO</vt:lpstr>
      <vt:lpstr>'Anx I pg 1 oferta'!Área_de_impresión</vt:lpstr>
      <vt:lpstr>'AnxI 1a ANDAL'!Área_de_impresión</vt:lpstr>
      <vt:lpstr>'AnxI 1b EXTREM'!Área_de_impresión</vt:lpstr>
      <vt:lpstr>'AnxI 2a ARAG'!Área_de_impresión</vt:lpstr>
      <vt:lpstr>'AnxI 2b RIOJA'!Área_de_impresión</vt:lpstr>
      <vt:lpstr>'AnxI 3a ASTUR'!Área_de_impresión</vt:lpstr>
      <vt:lpstr>'AnxI 3b CANTAB'!Área_de_impresión</vt:lpstr>
      <vt:lpstr>'AnxI 4a BALEAR'!Área_de_impresión</vt:lpstr>
      <vt:lpstr>'AnxI 4b MURC'!Área_de_impresión</vt:lpstr>
      <vt:lpstr>'AnxI 4c VALENC'!Área_de_impresión</vt:lpstr>
      <vt:lpstr>'AnxI 5 CANAR'!Área_de_impresión</vt:lpstr>
      <vt:lpstr>'AnxI 6 CLMANC'!Área_de_impresión</vt:lpstr>
      <vt:lpstr>'AnxI 7 CLEON'!Área_de_impresión</vt:lpstr>
      <vt:lpstr>'AnxI 8 GALIC'!Área_de_impresión</vt:lpstr>
      <vt:lpstr>'AnxI 9a NAVAR'!Área_de_impresión</vt:lpstr>
      <vt:lpstr>'AnxI 9b PVASCO'!Área_de_impresión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2025-04-03T08:53:41Z</cp:lastPrinted>
  <dcterms:created xsi:type="dcterms:W3CDTF">2023-03-06T09:12:22Z</dcterms:created>
  <dcterms:modified xsi:type="dcterms:W3CDTF">2025-04-03T09:17:40Z</dcterms:modified>
</cp:coreProperties>
</file>