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2.- EXPEDIENTES COMITE\4.- ADJUDICACIÓN\S-01160-2025 (M) Equipamiento Sistema Contribución\"/>
    </mc:Choice>
  </mc:AlternateContent>
  <xr:revisionPtr revIDLastSave="0" documentId="13_ncr:1_{FF447B01-FCC9-420D-85E7-AF6F9B60CBF7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valoración" sheetId="5" r:id="rId1"/>
    <sheet name="ALTERNATIVA ADJUDICADA" sheetId="8" r:id="rId2"/>
  </sheets>
  <definedNames>
    <definedName name="_xlnm.Print_Area" localSheetId="1">'ALTERNATIVA ADJUDICADA'!$A$2:$J$21</definedName>
    <definedName name="_xlnm.Print_Area" localSheetId="0">valoración!$A$2:$Q$21</definedName>
  </definedNames>
  <calcPr calcId="191029"/>
</workbook>
</file>

<file path=xl/calcChain.xml><?xml version="1.0" encoding="utf-8"?>
<calcChain xmlns="http://schemas.openxmlformats.org/spreadsheetml/2006/main">
  <c r="K10" i="8" l="1"/>
  <c r="K11" i="8"/>
  <c r="K12" i="8"/>
  <c r="K13" i="8"/>
  <c r="K14" i="8"/>
  <c r="K15" i="8"/>
  <c r="K16" i="8"/>
  <c r="F16" i="8"/>
  <c r="G16" i="8" s="1"/>
  <c r="F15" i="8"/>
  <c r="G15" i="8" s="1"/>
  <c r="I14" i="8"/>
  <c r="F14" i="8"/>
  <c r="G14" i="8" s="1"/>
  <c r="F13" i="8"/>
  <c r="G13" i="8" s="1"/>
  <c r="I12" i="8"/>
  <c r="F12" i="8"/>
  <c r="G12" i="8" s="1"/>
  <c r="I11" i="8"/>
  <c r="F11" i="8"/>
  <c r="G11" i="8" s="1"/>
  <c r="J11" i="8" s="1"/>
  <c r="I10" i="8"/>
  <c r="F10" i="8"/>
  <c r="G10" i="8" s="1"/>
  <c r="J10" i="8" s="1"/>
  <c r="L16" i="5"/>
  <c r="L10" i="5"/>
  <c r="I14" i="5"/>
  <c r="I12" i="5"/>
  <c r="F11" i="5"/>
  <c r="F10" i="5"/>
  <c r="M10" i="5"/>
  <c r="N10" i="5" s="1"/>
  <c r="J17" i="8" l="1"/>
  <c r="J12" i="8"/>
  <c r="J14" i="8"/>
  <c r="F13" i="5" l="1"/>
  <c r="F12" i="5"/>
  <c r="F15" i="5" l="1"/>
  <c r="G15" i="5" s="1"/>
  <c r="F16" i="5"/>
  <c r="G16" i="5" s="1"/>
  <c r="F14" i="5"/>
  <c r="G14" i="5" s="1"/>
  <c r="J14" i="5" s="1"/>
  <c r="P10" i="5"/>
  <c r="Q10" i="5" s="1"/>
  <c r="G12" i="5"/>
  <c r="J12" i="5" s="1"/>
  <c r="G13" i="5"/>
  <c r="P16" i="5" l="1"/>
  <c r="P13" i="5"/>
  <c r="I10" i="5"/>
  <c r="M16" i="5" l="1"/>
  <c r="N16" i="5" s="1"/>
  <c r="Q16" i="5" s="1"/>
  <c r="M15" i="5"/>
  <c r="N15" i="5" s="1"/>
  <c r="M14" i="5"/>
  <c r="L11" i="5"/>
  <c r="G11" i="5"/>
  <c r="M12" i="5" l="1"/>
  <c r="N12" i="5" s="1"/>
  <c r="M13" i="5"/>
  <c r="N13" i="5" s="1"/>
  <c r="M11" i="5"/>
  <c r="I11" i="5"/>
  <c r="J11" i="5" s="1"/>
  <c r="G10" i="5" l="1"/>
  <c r="J10" i="5" s="1"/>
  <c r="N14" i="5" l="1"/>
  <c r="Q14" i="5" s="1"/>
  <c r="N11" i="5"/>
  <c r="J17" i="5" l="1"/>
  <c r="Q17" i="5"/>
</calcChain>
</file>

<file path=xl/sharedStrings.xml><?xml version="1.0" encoding="utf-8"?>
<sst xmlns="http://schemas.openxmlformats.org/spreadsheetml/2006/main" count="71" uniqueCount="35">
  <si>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</si>
  <si>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</si>
  <si>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</si>
  <si>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</si>
  <si>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</si>
  <si>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</si>
  <si>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</si>
  <si>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</si>
  <si>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</si>
  <si>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</si>
  <si>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</si>
  <si>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</si>
  <si>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</si>
  <si>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</si>
  <si>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</si>
  <si>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</si>
  <si>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</si>
  <si>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%  Ahorro s/ licitación</t>
  </si>
  <si>
    <t>Importe Oferta</t>
  </si>
  <si>
    <t>EN LAS ALTERNATIVAS SE MARCA EL LICITADOR A ANALIZAR, 
AUNQUE NO SEA LA OFERTA MAS ECONOMICA</t>
  </si>
  <si>
    <t>incluir puntuación económica indicada en los pliegos. Si los lotes se valoran con diferente puntuación económica hay que tenerlo en cuenta en la fórmula.</t>
  </si>
  <si>
    <t>PAPYRO SERV. Y PROYECTOS, SL.</t>
  </si>
  <si>
    <t>PROPUESTA DE ADJUDICACIÓN DEL EXPEDIENTE S-01160-2025</t>
  </si>
  <si>
    <t>Equipamiento para la evolución del sistema de contribución</t>
  </si>
  <si>
    <t>economica lote 1-2-3</t>
  </si>
  <si>
    <t>LOTE 1: 	
Sistema de matriz distribuida</t>
  </si>
  <si>
    <t>LOTE 2: 	
Equipos de electrónica de red</t>
  </si>
  <si>
    <t>LOTE 3: 	
Instalación del cableado y sistema de contribución</t>
  </si>
  <si>
    <t>NTL LANBASE, SL.</t>
  </si>
  <si>
    <t>NTT SPAIN INTELLIGENT TECHN.&amp; SERV.,SLU.</t>
  </si>
  <si>
    <t>ACUNTIA, SAU.</t>
  </si>
  <si>
    <t>Alternativa 2: oferta conjunta "MONITORIZACIÓN Y MEDIDAS" por los lotes 1-3 (2,7% de descuento)</t>
  </si>
  <si>
    <t>SIET PROYECTOS, SL.</t>
  </si>
  <si>
    <t>MONITORIZACIÓN Y MEDIDAS, SL.</t>
  </si>
  <si>
    <t>Madrid, a 22 de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</si>
</sst>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1"/>
      <name val="Tahoma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41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1" xfId="0" applyNumberFormat="1" applyFont="1" applyFill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15" xfId="0" applyNumberFormat="1" applyFont="1" applyFill="1" applyBorder="1" applyAlignment="1">
      <alignment horizontal="center" vertical="center"/>
    </xf>
    <xf numFmtId="164" fontId="5" fillId="0" borderId="16" xfId="2" applyFont="1" applyFill="1" applyBorder="1" applyAlignment="1">
      <alignment horizontal="center" vertical="center"/>
    </xf>
    <xf numFmtId="4" fontId="6" fillId="4" borderId="15" xfId="0" applyNumberFormat="1" applyFont="1" applyFill="1" applyBorder="1" applyAlignment="1">
      <alignment horizontal="right" vertical="center" indent="1"/>
    </xf>
    <xf numFmtId="9" fontId="5" fillId="0" borderId="14" xfId="3" applyFont="1" applyFill="1" applyBorder="1" applyAlignment="1">
      <alignment horizontal="center" vertical="center"/>
    </xf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5" fillId="0" borderId="20" xfId="0" applyNumberFormat="1" applyFont="1" applyFill="1" applyBorder="1" applyAlignment="1">
      <alignment horizontal="left" vertical="top" wrapText="1"/>
    </xf>
    <xf numFmtId="166" fontId="6" fillId="4" borderId="2" xfId="0" applyNumberFormat="1" applyFont="1" applyFill="1" applyBorder="1" applyAlignment="1">
      <alignment horizontal="right" vertical="center" inden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14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/>
    <xf numFmtId="0" fontId="5" fillId="0" borderId="11" xfId="2" applyNumberFormat="1" applyFont="1" applyFill="1" applyBorder="1" applyAlignment="1">
      <alignment horizontal="center" vertical="center"/>
    </xf>
    <xf numFmtId="0" fontId="5" fillId="0" borderId="10" xfId="2" applyNumberFormat="1" applyFont="1" applyFill="1" applyBorder="1" applyAlignment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14" xfId="2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64" fontId="18" fillId="0" borderId="21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4" fontId="6" fillId="0" borderId="24" xfId="0" applyNumberFormat="1" applyFont="1" applyFill="1" applyBorder="1" applyAlignment="1">
      <alignment horizontal="center" vertical="center"/>
    </xf>
    <xf numFmtId="4" fontId="6" fillId="0" borderId="23" xfId="0" applyNumberFormat="1" applyFont="1" applyFill="1" applyBorder="1" applyAlignment="1">
      <alignment horizontal="right" vertical="center" indent="1"/>
    </xf>
    <xf numFmtId="0" fontId="11" fillId="0" borderId="0" xfId="0" applyFont="1" applyBorder="1" applyAlignment="1">
      <alignment horizontal="left" vertical="center" wrapText="1"/>
    </xf>
    <xf numFmtId="4" fontId="6" fillId="5" borderId="23" xfId="0" applyNumberFormat="1" applyFont="1" applyFill="1" applyBorder="1" applyAlignment="1">
      <alignment horizontal="right" vertical="center" indent="1"/>
    </xf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1" xfId="0" applyNumberFormat="1" applyFont="1" applyFill="1" applyBorder="1" applyAlignment="1">
      <alignment horizontal="right" vertical="center" indent="1"/>
    </xf>
    <xf numFmtId="0" fontId="11" fillId="0" borderId="0" xfId="0" applyFont="1" applyBorder="1" applyAlignment="1">
      <alignment horizontal="left" vertical="center" wrapText="1"/>
    </xf>
    <xf numFmtId="166" fontId="6" fillId="0" borderId="2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left" vertical="center" wrapText="1"/>
    </xf>
    <xf numFmtId="166" fontId="6" fillId="0" borderId="25" xfId="0" applyNumberFormat="1" applyFont="1" applyFill="1" applyBorder="1" applyAlignment="1">
      <alignment horizontal="right" vertical="center" indent="1"/>
    </xf>
    <xf numFmtId="0" fontId="5" fillId="0" borderId="25" xfId="2" applyNumberFormat="1" applyFont="1" applyFill="1" applyBorder="1" applyAlignment="1">
      <alignment horizontal="center" vertical="center"/>
    </xf>
    <xf numFmtId="10" fontId="5" fillId="0" borderId="26" xfId="0" applyNumberFormat="1" applyFont="1" applyFill="1" applyBorder="1" applyAlignment="1">
      <alignment horizontal="center" vertical="center"/>
    </xf>
    <xf numFmtId="164" fontId="5" fillId="0" borderId="27" xfId="2" applyFont="1" applyFill="1" applyBorder="1" applyAlignment="1">
      <alignment horizontal="center" vertical="center"/>
    </xf>
    <xf numFmtId="0" fontId="6" fillId="0" borderId="26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166" fontId="6" fillId="5" borderId="14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166" fontId="6" fillId="4" borderId="6" xfId="0" applyNumberFormat="1" applyFont="1" applyFill="1" applyBorder="1" applyAlignment="1">
      <alignment horizontal="right" vertical="center" indent="1"/>
    </xf>
    <xf numFmtId="166" fontId="6" fillId="5" borderId="10" xfId="0" applyNumberFormat="1" applyFont="1" applyFill="1" applyBorder="1" applyAlignment="1">
      <alignment horizontal="right" vertical="center" indent="1"/>
    </xf>
    <xf numFmtId="4" fontId="6" fillId="4" borderId="29" xfId="0" applyNumberFormat="1" applyFont="1" applyFill="1" applyBorder="1" applyAlignment="1">
      <alignment horizontal="right" vertical="center" indent="1"/>
    </xf>
    <xf numFmtId="4" fontId="6" fillId="4" borderId="23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166" fontId="6" fillId="5" borderId="26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15" xfId="0" applyNumberFormat="1" applyFont="1" applyFill="1" applyBorder="1" applyAlignment="1">
      <alignment horizontal="right" vertical="center" indent="1"/>
    </xf>
    <xf numFmtId="0" fontId="6" fillId="4" borderId="6" xfId="0" applyNumberFormat="1" applyFont="1" applyFill="1" applyBorder="1" applyAlignment="1">
      <alignment horizontal="left" vertical="center" wrapText="1"/>
    </xf>
    <xf numFmtId="166" fontId="6" fillId="4" borderId="23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0" fontId="5" fillId="4" borderId="6" xfId="2" applyNumberFormat="1" applyFont="1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164" fontId="6" fillId="0" borderId="30" xfId="2" applyFont="1" applyFill="1" applyBorder="1" applyAlignment="1">
      <alignment horizontal="center" vertical="center"/>
    </xf>
    <xf numFmtId="164" fontId="6" fillId="0" borderId="31" xfId="2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166" fontId="6" fillId="4" borderId="25" xfId="0" applyNumberFormat="1" applyFont="1" applyFill="1" applyBorder="1" applyAlignment="1">
      <alignment horizontal="right" vertical="center" indent="1"/>
    </xf>
    <xf numFmtId="166" fontId="6" fillId="4" borderId="10" xfId="0" applyNumberFormat="1" applyFont="1" applyFill="1" applyBorder="1" applyAlignment="1">
      <alignment horizontal="right" vertical="center" inden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6" fillId="0" borderId="3" xfId="0" applyNumberFormat="1" applyFont="1" applyFill="1" applyBorder="1" applyAlignment="1">
      <alignment horizontal="center" vertical="center"/>
    </xf>
    <xf numFmtId="4" fontId="6" fillId="4" borderId="11" xfId="0" applyNumberFormat="1" applyFont="1" applyFill="1" applyBorder="1" applyAlignment="1">
      <alignment horizontal="right" vertical="center" indent="1"/>
    </xf>
    <xf numFmtId="0" fontId="6" fillId="0" borderId="15" xfId="0" applyNumberFormat="1" applyFont="1" applyFill="1" applyBorder="1" applyAlignment="1">
      <alignment horizontal="left" vertical="center" wrapText="1"/>
    </xf>
    <xf numFmtId="166" fontId="6" fillId="0" borderId="29" xfId="0" applyNumberFormat="1" applyFont="1" applyFill="1" applyBorder="1" applyAlignment="1">
      <alignment horizontal="center" vertical="center"/>
    </xf>
    <xf numFmtId="4" fontId="6" fillId="0" borderId="21" xfId="0" applyNumberFormat="1" applyFont="1" applyFill="1" applyBorder="1" applyAlignment="1">
      <alignment horizontal="center" vertical="center"/>
    </xf>
    <xf numFmtId="166" fontId="6" fillId="0" borderId="14" xfId="0" applyNumberFormat="1" applyFont="1" applyFill="1" applyBorder="1" applyAlignment="1">
      <alignment horizontal="right" vertical="center" indent="1"/>
    </xf>
    <xf numFmtId="4" fontId="6" fillId="0" borderId="29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7" fontId="5" fillId="5" borderId="14" xfId="3" applyNumberFormat="1" applyFont="1" applyFill="1" applyBorder="1" applyAlignment="1">
      <alignment horizontal="center" vertical="center"/>
    </xf>
    <xf numFmtId="166" fontId="6" fillId="4" borderId="15" xfId="0" applyNumberFormat="1" applyFont="1" applyFill="1" applyBorder="1" applyAlignment="1">
      <alignment horizontal="right" vertical="center" indent="1"/>
    </xf>
    <xf numFmtId="0" fontId="6" fillId="0" borderId="8" xfId="0" applyNumberFormat="1" applyFont="1" applyFill="1" applyBorder="1" applyAlignment="1">
      <alignment horizontal="center" vertical="center"/>
    </xf>
    <xf numFmtId="10" fontId="5" fillId="0" borderId="8" xfId="0" applyNumberFormat="1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164" fontId="6" fillId="0" borderId="33" xfId="2" applyFont="1" applyFill="1" applyBorder="1" applyAlignment="1">
      <alignment horizontal="center" vertical="center"/>
    </xf>
    <xf numFmtId="164" fontId="6" fillId="0" borderId="3" xfId="2" applyFont="1" applyFill="1" applyBorder="1" applyAlignment="1">
      <alignment horizontal="center" vertical="center"/>
    </xf>
    <xf numFmtId="164" fontId="6" fillId="4" borderId="33" xfId="2" applyFont="1" applyFill="1" applyBorder="1" applyAlignment="1">
      <alignment horizontal="center" vertical="center"/>
    </xf>
    <xf numFmtId="0" fontId="6" fillId="4" borderId="25" xfId="0" applyNumberFormat="1" applyFont="1" applyFill="1" applyBorder="1" applyAlignment="1">
      <alignment horizontal="left" vertical="center" wrapText="1"/>
    </xf>
    <xf numFmtId="166" fontId="6" fillId="4" borderId="2" xfId="0" applyNumberFormat="1" applyFont="1" applyFill="1" applyBorder="1" applyAlignment="1">
      <alignment horizontal="center" vertical="center"/>
    </xf>
    <xf numFmtId="0" fontId="5" fillId="4" borderId="25" xfId="2" applyNumberFormat="1" applyFont="1" applyFill="1" applyBorder="1" applyAlignment="1">
      <alignment horizontal="center" vertical="center"/>
    </xf>
    <xf numFmtId="10" fontId="5" fillId="4" borderId="26" xfId="0" applyNumberFormat="1" applyFont="1" applyFill="1" applyBorder="1" applyAlignment="1">
      <alignment horizontal="center" vertical="center"/>
    </xf>
    <xf numFmtId="164" fontId="5" fillId="4" borderId="27" xfId="2" applyFont="1" applyFill="1" applyBorder="1" applyAlignment="1">
      <alignment horizontal="center" vertical="center"/>
    </xf>
    <xf numFmtId="164" fontId="6" fillId="4" borderId="31" xfId="2" applyFont="1" applyFill="1" applyBorder="1" applyAlignment="1">
      <alignment horizontal="center" vertical="center"/>
    </xf>
    <xf numFmtId="0" fontId="6" fillId="4" borderId="10" xfId="0" applyNumberFormat="1" applyFont="1" applyFill="1" applyBorder="1" applyAlignment="1">
      <alignment horizontal="left" vertical="center" wrapText="1"/>
    </xf>
    <xf numFmtId="166" fontId="6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0" fontId="5" fillId="4" borderId="10" xfId="2" applyNumberFormat="1" applyFont="1" applyFill="1" applyBorder="1" applyAlignment="1">
      <alignment horizontal="center" vertical="center"/>
    </xf>
    <xf numFmtId="10" fontId="5" fillId="4" borderId="11" xfId="0" applyNumberFormat="1" applyFont="1" applyFill="1" applyBorder="1" applyAlignment="1">
      <alignment horizontal="center" vertical="center"/>
    </xf>
    <xf numFmtId="164" fontId="5" fillId="4" borderId="12" xfId="2" applyFont="1" applyFill="1" applyBorder="1" applyAlignment="1">
      <alignment horizontal="center" vertical="center"/>
    </xf>
    <xf numFmtId="164" fontId="6" fillId="4" borderId="30" xfId="2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8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8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22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3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E852AD-4951-4B4B-A3BC-599D7BE3C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showGridLines="0" showZeros="0" tabSelected="1" zoomScale="80" zoomScaleNormal="80" workbookViewId="0">
      <selection activeCell="A23" sqref="A23:G23"/>
    </sheetView>
  </sheetViews>
  <sheetFormatPr baseColWidth="10" defaultColWidth="11.44140625" defaultRowHeight="15" x14ac:dyDescent="0.25"/>
  <cols>
    <col min="1" max="1" width="25.33203125" style="9" customWidth="1"/>
    <col min="2" max="2" width="39" style="10" customWidth="1"/>
    <col min="3" max="3" width="22.6640625" style="10" customWidth="1"/>
    <col min="4" max="4" width="14.44140625" style="10" customWidth="1"/>
    <col min="5" max="17" width="16.6640625" style="10" customWidth="1"/>
    <col min="18" max="16384" width="11.44140625" style="10"/>
  </cols>
  <sheetData>
    <row r="1" spans="1:22" x14ac:dyDescent="0.25">
      <c r="S1" s="12"/>
    </row>
    <row r="2" spans="1:22" s="3" customFormat="1" ht="42.6" customHeight="1" x14ac:dyDescent="0.2">
      <c r="A2" s="2"/>
      <c r="D2" s="4"/>
      <c r="E2" s="4"/>
      <c r="F2" s="4"/>
      <c r="G2" s="4"/>
      <c r="H2" s="5"/>
      <c r="M2" s="11"/>
      <c r="S2" s="13" t="s">
        <v>24</v>
      </c>
      <c r="T2" s="54">
        <v>90</v>
      </c>
    </row>
    <row r="3" spans="1:22" s="3" customFormat="1" ht="22.5" customHeight="1" x14ac:dyDescent="0.2">
      <c r="A3" s="139" t="s">
        <v>22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S3" s="26"/>
      <c r="T3" s="53"/>
    </row>
    <row r="4" spans="1:22" s="3" customFormat="1" ht="22.5" customHeight="1" x14ac:dyDescent="0.2">
      <c r="A4" s="139" t="s">
        <v>23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S4" s="64"/>
      <c r="T4" s="65"/>
    </row>
    <row r="5" spans="1:22" s="3" customFormat="1" ht="24.6" customHeight="1" x14ac:dyDescent="0.2">
      <c r="A5" s="139" t="s">
        <v>3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</row>
    <row r="6" spans="1:22" s="3" customFormat="1" ht="24.6" customHeight="1" thickBot="1" x14ac:dyDescent="0.25">
      <c r="A6" s="25"/>
      <c r="B6" s="25"/>
      <c r="C6" s="25"/>
      <c r="D6" s="25"/>
      <c r="E6" s="25"/>
      <c r="F6" s="25"/>
      <c r="G6" s="25"/>
      <c r="H6" s="4"/>
      <c r="S6" s="64"/>
      <c r="T6" s="65"/>
    </row>
    <row r="7" spans="1:22" s="3" customFormat="1" ht="24.75" customHeight="1" thickBot="1" x14ac:dyDescent="0.35">
      <c r="A7" s="2"/>
      <c r="B7" s="6"/>
      <c r="C7" s="7"/>
      <c r="D7" s="7"/>
      <c r="E7" s="127" t="s">
        <v>14</v>
      </c>
      <c r="F7" s="128"/>
      <c r="G7" s="128"/>
      <c r="H7" s="128"/>
      <c r="I7" s="128"/>
      <c r="J7" s="129"/>
      <c r="K7" s="130" t="s">
        <v>31</v>
      </c>
      <c r="L7" s="131"/>
      <c r="M7" s="131"/>
      <c r="N7" s="131"/>
      <c r="O7" s="131"/>
      <c r="P7" s="131"/>
      <c r="Q7" s="132"/>
      <c r="S7" s="140" t="s">
        <v>20</v>
      </c>
      <c r="T7" s="140"/>
      <c r="U7" s="140"/>
      <c r="V7" s="140"/>
    </row>
    <row r="8" spans="1:22" s="8" customFormat="1" ht="30.6" thickBot="1" x14ac:dyDescent="0.3">
      <c r="A8" s="14" t="s">
        <v>4</v>
      </c>
      <c r="B8" s="15" t="s">
        <v>5</v>
      </c>
      <c r="C8" s="16" t="s">
        <v>6</v>
      </c>
      <c r="D8" s="17" t="s">
        <v>0</v>
      </c>
      <c r="E8" s="15" t="s">
        <v>18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5" t="s">
        <v>15</v>
      </c>
      <c r="L8" s="15" t="s">
        <v>18</v>
      </c>
      <c r="M8" s="16" t="s">
        <v>1</v>
      </c>
      <c r="N8" s="16" t="s">
        <v>16</v>
      </c>
      <c r="O8" s="16" t="s">
        <v>9</v>
      </c>
      <c r="P8" s="16" t="s">
        <v>10</v>
      </c>
      <c r="Q8" s="17" t="s">
        <v>11</v>
      </c>
      <c r="S8" s="140"/>
      <c r="T8" s="140"/>
      <c r="U8" s="140"/>
      <c r="V8" s="140"/>
    </row>
    <row r="9" spans="1:22" s="3" customFormat="1" ht="35.1" customHeight="1" x14ac:dyDescent="0.2">
      <c r="A9" s="134" t="s">
        <v>25</v>
      </c>
      <c r="B9" s="41"/>
      <c r="C9" s="18"/>
      <c r="D9" s="19"/>
      <c r="E9" s="76"/>
      <c r="F9" s="61"/>
      <c r="G9" s="61"/>
      <c r="H9" s="46"/>
      <c r="I9" s="27"/>
      <c r="J9" s="28"/>
      <c r="K9" s="35"/>
      <c r="L9" s="60"/>
      <c r="M9" s="61"/>
      <c r="N9" s="61"/>
      <c r="O9" s="45"/>
      <c r="P9" s="27"/>
      <c r="Q9" s="28"/>
      <c r="S9" s="140" t="s">
        <v>8</v>
      </c>
      <c r="T9" s="140"/>
      <c r="U9" s="140"/>
      <c r="V9" s="140"/>
    </row>
    <row r="10" spans="1:22" s="3" customFormat="1" ht="35.1" customHeight="1" thickBot="1" x14ac:dyDescent="0.25">
      <c r="A10" s="135"/>
      <c r="B10" s="42" t="s">
        <v>33</v>
      </c>
      <c r="C10" s="63">
        <v>84000</v>
      </c>
      <c r="D10" s="24">
        <v>10</v>
      </c>
      <c r="E10" s="75">
        <v>83955</v>
      </c>
      <c r="F10" s="33">
        <f>$T$2*(MIN(E$9:E$10)/E10)</f>
        <v>90</v>
      </c>
      <c r="G10" s="22">
        <f>D10+F10</f>
        <v>100</v>
      </c>
      <c r="H10" s="47">
        <v>1</v>
      </c>
      <c r="I10" s="29">
        <f>+$C10/$C$17*H10</f>
        <v>0.33789219629927597</v>
      </c>
      <c r="J10" s="30">
        <f>+G10*I10</f>
        <v>33.789219629927594</v>
      </c>
      <c r="K10" s="104">
        <v>2.7E-2</v>
      </c>
      <c r="L10" s="40">
        <f t="shared" ref="L10" si="0">+$E10*(1-K10)</f>
        <v>81688.214999999997</v>
      </c>
      <c r="M10" s="33">
        <f>$T$2*(MIN(L$9:L$10)/L10)</f>
        <v>90</v>
      </c>
      <c r="N10" s="22">
        <f t="shared" ref="N10" si="1">$D10+M10</f>
        <v>100</v>
      </c>
      <c r="O10" s="49">
        <v>1</v>
      </c>
      <c r="P10" s="29">
        <f>+$C10/$C$17*O10</f>
        <v>0.33789219629927597</v>
      </c>
      <c r="Q10" s="30">
        <f>+N10*P10</f>
        <v>33.789219629927594</v>
      </c>
      <c r="S10" s="140"/>
      <c r="T10" s="140"/>
      <c r="U10" s="140"/>
      <c r="V10" s="140"/>
    </row>
    <row r="11" spans="1:22" s="3" customFormat="1" ht="35.1" customHeight="1" x14ac:dyDescent="0.2">
      <c r="A11" s="134" t="s">
        <v>26</v>
      </c>
      <c r="B11" s="41" t="s">
        <v>28</v>
      </c>
      <c r="C11" s="18">
        <v>33600</v>
      </c>
      <c r="D11" s="19">
        <v>10</v>
      </c>
      <c r="E11" s="20">
        <v>22352.28</v>
      </c>
      <c r="F11" s="57">
        <f>$T$2*(MIN(E$11:E$13)/E11)</f>
        <v>88.037193521197835</v>
      </c>
      <c r="G11" s="21">
        <f t="shared" ref="G11:G13" si="2">D11+F11</f>
        <v>98.037193521197835</v>
      </c>
      <c r="H11" s="46"/>
      <c r="I11" s="27">
        <f>+$C11/$C$17*H11</f>
        <v>0</v>
      </c>
      <c r="J11" s="28">
        <f t="shared" ref="J11" si="3">+G11*I11</f>
        <v>0</v>
      </c>
      <c r="K11" s="35"/>
      <c r="L11" s="60">
        <f t="shared" ref="L11" si="4">+$E11*(1-K11)</f>
        <v>22352.28</v>
      </c>
      <c r="M11" s="59">
        <f>$T$2*(MIN(L$11:L$13)/L11)</f>
        <v>88.037193521197835</v>
      </c>
      <c r="N11" s="61">
        <f t="shared" ref="N11:N16" si="5">$D11+M11</f>
        <v>98.037193521197835</v>
      </c>
      <c r="O11" s="50"/>
      <c r="P11" s="27"/>
      <c r="Q11" s="28"/>
      <c r="S11" s="64"/>
      <c r="T11" s="65"/>
      <c r="U11" s="55"/>
      <c r="V11" s="55"/>
    </row>
    <row r="12" spans="1:22" s="3" customFormat="1" ht="35.1" customHeight="1" x14ac:dyDescent="0.2">
      <c r="A12" s="136"/>
      <c r="B12" s="66" t="s">
        <v>29</v>
      </c>
      <c r="C12" s="23">
        <v>33600</v>
      </c>
      <c r="D12" s="24">
        <v>10</v>
      </c>
      <c r="E12" s="93">
        <v>21864.799999999999</v>
      </c>
      <c r="F12" s="78">
        <f>$T$2*(MIN(E$11:E$13)/E12)</f>
        <v>90</v>
      </c>
      <c r="G12" s="79">
        <f t="shared" si="2"/>
        <v>100</v>
      </c>
      <c r="H12" s="68">
        <v>1</v>
      </c>
      <c r="I12" s="69">
        <f>+$C12/$C$17*H12</f>
        <v>0.13515687851971037</v>
      </c>
      <c r="J12" s="70">
        <f t="shared" ref="J12" si="6">+G12*I12</f>
        <v>13.515687851971038</v>
      </c>
      <c r="K12" s="37"/>
      <c r="L12" s="80">
        <v>21864.799999999999</v>
      </c>
      <c r="M12" s="59">
        <f>$T$2*(MIN(L$11:L$13)/L12)</f>
        <v>90</v>
      </c>
      <c r="N12" s="81">
        <f t="shared" si="5"/>
        <v>100</v>
      </c>
      <c r="O12" s="71"/>
      <c r="P12" s="69"/>
      <c r="Q12" s="70"/>
      <c r="S12" s="64"/>
      <c r="T12" s="65"/>
      <c r="U12" s="62"/>
      <c r="V12" s="62"/>
    </row>
    <row r="13" spans="1:22" s="3" customFormat="1" ht="35.1" customHeight="1" thickBot="1" x14ac:dyDescent="0.25">
      <c r="A13" s="135"/>
      <c r="B13" s="43" t="s">
        <v>30</v>
      </c>
      <c r="C13" s="63">
        <v>33600</v>
      </c>
      <c r="D13" s="56">
        <v>10</v>
      </c>
      <c r="E13" s="73">
        <v>28612.1</v>
      </c>
      <c r="F13" s="82">
        <f>$T$2*(MIN(E$11:E$13)/E13)</f>
        <v>68.776217055022187</v>
      </c>
      <c r="G13" s="82">
        <f t="shared" si="2"/>
        <v>78.776217055022187</v>
      </c>
      <c r="H13" s="48"/>
      <c r="I13" s="31"/>
      <c r="J13" s="32"/>
      <c r="K13" s="34"/>
      <c r="L13" s="73">
        <v>28612.1</v>
      </c>
      <c r="M13" s="82">
        <f>$T$2*(MIN(L$11:L$13)/L13)</f>
        <v>68.776217055022187</v>
      </c>
      <c r="N13" s="82">
        <f t="shared" si="5"/>
        <v>78.776217055022187</v>
      </c>
      <c r="O13" s="51"/>
      <c r="P13" s="31">
        <f>+$C13/$C$17*O13</f>
        <v>0</v>
      </c>
      <c r="Q13" s="32"/>
      <c r="S13" s="62"/>
      <c r="T13" s="62"/>
      <c r="U13" s="55"/>
      <c r="V13" s="55"/>
    </row>
    <row r="14" spans="1:22" s="3" customFormat="1" ht="35.1" customHeight="1" x14ac:dyDescent="0.2">
      <c r="A14" s="134" t="s">
        <v>27</v>
      </c>
      <c r="B14" s="41" t="s">
        <v>32</v>
      </c>
      <c r="C14" s="18">
        <v>131000</v>
      </c>
      <c r="D14" s="19">
        <v>10</v>
      </c>
      <c r="E14" s="94">
        <v>99200</v>
      </c>
      <c r="F14" s="97">
        <f>$T$2*(MIN(E$14:E$16)/E14)</f>
        <v>90</v>
      </c>
      <c r="G14" s="97">
        <f t="shared" ref="G14:G16" si="7">D14+F14</f>
        <v>100</v>
      </c>
      <c r="H14" s="46">
        <v>1</v>
      </c>
      <c r="I14" s="27">
        <f>+$C14/$C$17*H14</f>
        <v>0.52695092518101372</v>
      </c>
      <c r="J14" s="28">
        <f t="shared" ref="J14" si="8">+G14*I14</f>
        <v>52.695092518101369</v>
      </c>
      <c r="K14" s="35"/>
      <c r="L14" s="36">
        <v>99200</v>
      </c>
      <c r="M14" s="61">
        <f>$T$2*(MIN(L$14:L$16)/L14)</f>
        <v>90</v>
      </c>
      <c r="N14" s="61">
        <f t="shared" si="5"/>
        <v>100</v>
      </c>
      <c r="O14" s="50"/>
      <c r="P14" s="27"/>
      <c r="Q14" s="28">
        <f t="shared" ref="Q14" si="9">+N14*P14</f>
        <v>0</v>
      </c>
      <c r="S14" s="64"/>
      <c r="T14" s="65"/>
      <c r="U14" s="58"/>
      <c r="V14" s="58"/>
    </row>
    <row r="15" spans="1:22" s="3" customFormat="1" ht="35.1" customHeight="1" thickBot="1" x14ac:dyDescent="0.25">
      <c r="A15" s="137"/>
      <c r="B15" s="72" t="s">
        <v>21</v>
      </c>
      <c r="C15" s="23">
        <v>131000</v>
      </c>
      <c r="D15" s="24">
        <v>0.01</v>
      </c>
      <c r="E15" s="67">
        <v>113644.78</v>
      </c>
      <c r="F15" s="57">
        <f>$T$2*(MIN(E$14:E$16)/E15)</f>
        <v>78.560581489092584</v>
      </c>
      <c r="G15" s="74">
        <f t="shared" si="7"/>
        <v>78.570581489092589</v>
      </c>
      <c r="H15" s="47"/>
      <c r="I15" s="29"/>
      <c r="J15" s="30"/>
      <c r="K15" s="37"/>
      <c r="L15" s="38">
        <v>113644.78</v>
      </c>
      <c r="M15" s="59">
        <f>$T$2*(MIN(L$14:L$16)/L15)</f>
        <v>78.560581489092584</v>
      </c>
      <c r="N15" s="59">
        <f t="shared" si="5"/>
        <v>78.570581489092589</v>
      </c>
      <c r="O15" s="49"/>
      <c r="P15" s="29"/>
      <c r="Q15" s="30"/>
      <c r="S15" s="64"/>
      <c r="T15" s="65"/>
      <c r="U15" s="62"/>
      <c r="V15" s="62"/>
    </row>
    <row r="16" spans="1:22" s="3" customFormat="1" ht="35.1" customHeight="1" thickBot="1" x14ac:dyDescent="0.25">
      <c r="A16" s="138"/>
      <c r="B16" s="98" t="s">
        <v>33</v>
      </c>
      <c r="C16" s="99">
        <v>131000</v>
      </c>
      <c r="D16" s="100">
        <v>10</v>
      </c>
      <c r="E16" s="101">
        <v>104200</v>
      </c>
      <c r="F16" s="102">
        <f>$T$2*(MIN(E$14:E$16)/E16)</f>
        <v>85.68138195777351</v>
      </c>
      <c r="G16" s="103">
        <f t="shared" si="7"/>
        <v>95.68138195777351</v>
      </c>
      <c r="H16" s="48"/>
      <c r="I16" s="31"/>
      <c r="J16" s="32"/>
      <c r="K16" s="104">
        <v>2.7E-2</v>
      </c>
      <c r="L16" s="105">
        <f>+$E16*(1-K16)</f>
        <v>101386.59999999999</v>
      </c>
      <c r="M16" s="77">
        <f>$T$2*(MIN(L$14:L$16)/L16)</f>
        <v>88.058974262871033</v>
      </c>
      <c r="N16" s="77">
        <f t="shared" si="5"/>
        <v>98.058974262871033</v>
      </c>
      <c r="O16" s="106">
        <v>1</v>
      </c>
      <c r="P16" s="107">
        <f>+$C16/$C$17*O16</f>
        <v>0.52695092518101372</v>
      </c>
      <c r="Q16" s="108">
        <f t="shared" ref="Q16" si="10">+N16*P16</f>
        <v>51.672267210121106</v>
      </c>
      <c r="S16" s="64"/>
      <c r="T16" s="65"/>
      <c r="U16" s="62"/>
      <c r="V16" s="62"/>
    </row>
    <row r="17" spans="1:17" ht="42.75" customHeight="1" thickBot="1" x14ac:dyDescent="0.3">
      <c r="B17" s="95" t="s">
        <v>12</v>
      </c>
      <c r="C17" s="96">
        <v>248600</v>
      </c>
      <c r="I17" s="39" t="s">
        <v>13</v>
      </c>
      <c r="J17" s="52">
        <f>SUM(J9:J16)</f>
        <v>100</v>
      </c>
      <c r="P17" s="39" t="s">
        <v>13</v>
      </c>
      <c r="Q17" s="52">
        <f>SUM(Q9:Q16)</f>
        <v>85.461486840048707</v>
      </c>
    </row>
    <row r="18" spans="1:17" x14ac:dyDescent="0.25">
      <c r="K18" s="44"/>
      <c r="L18" s="133" t="s">
        <v>19</v>
      </c>
      <c r="M18" s="133"/>
      <c r="N18" s="133"/>
      <c r="O18" s="133"/>
    </row>
    <row r="19" spans="1:17" x14ac:dyDescent="0.25">
      <c r="L19" s="133"/>
      <c r="M19" s="133"/>
      <c r="N19" s="133"/>
      <c r="O19" s="133"/>
    </row>
    <row r="20" spans="1:17" ht="13.8" x14ac:dyDescent="0.25">
      <c r="A20" s="1" t="s">
        <v>2</v>
      </c>
    </row>
    <row r="21" spans="1:17" ht="13.8" x14ac:dyDescent="0.25">
      <c r="A21" s="1" t="s">
        <v>34</v>
      </c>
    </row>
    <row r="23" spans="1:17" ht="56.25" customHeight="1" x14ac:dyDescent="0.25">
      <c r="A23" s="126"/>
      <c r="B23" s="126"/>
      <c r="C23" s="126"/>
      <c r="D23" s="126"/>
      <c r="E23" s="126"/>
      <c r="F23" s="126"/>
      <c r="G23" s="126"/>
    </row>
  </sheetData>
  <mergeCells count="12">
    <mergeCell ref="A3:Q3"/>
    <mergeCell ref="A4:Q4"/>
    <mergeCell ref="A5:Q5"/>
    <mergeCell ref="S7:V8"/>
    <mergeCell ref="S9:V10"/>
    <mergeCell ref="A23:G23"/>
    <mergeCell ref="E7:J7"/>
    <mergeCell ref="K7:Q7"/>
    <mergeCell ref="L18:O19"/>
    <mergeCell ref="A9:A10"/>
    <mergeCell ref="A11:A13"/>
    <mergeCell ref="A14:A16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7B9F-43B0-473F-8BA6-2B8F6C4F6926}">
  <sheetPr>
    <pageSetUpPr fitToPage="1"/>
  </sheetPr>
  <dimension ref="A1:O23"/>
  <sheetViews>
    <sheetView showGridLines="0" showZeros="0" topLeftCell="A10" zoomScale="80" zoomScaleNormal="80" workbookViewId="0">
      <selection activeCell="A23" sqref="A23:G23"/>
    </sheetView>
  </sheetViews>
  <sheetFormatPr baseColWidth="10" defaultColWidth="11.44140625" defaultRowHeight="15" x14ac:dyDescent="0.25"/>
  <cols>
    <col min="1" max="1" width="25.33203125" style="9" customWidth="1"/>
    <col min="2" max="2" width="39" style="10" customWidth="1"/>
    <col min="3" max="3" width="22.6640625" style="10" customWidth="1"/>
    <col min="4" max="4" width="14.44140625" style="10" customWidth="1"/>
    <col min="5" max="10" width="16.6640625" style="10" customWidth="1"/>
    <col min="11" max="11" width="19.6640625" style="10" customWidth="1"/>
    <col min="12" max="16384" width="11.44140625" style="10"/>
  </cols>
  <sheetData>
    <row r="1" spans="1:15" x14ac:dyDescent="0.25">
      <c r="L1" s="12"/>
    </row>
    <row r="2" spans="1:15" s="3" customFormat="1" ht="42.6" customHeight="1" x14ac:dyDescent="0.2">
      <c r="A2" s="2"/>
      <c r="D2" s="4"/>
      <c r="E2" s="4"/>
      <c r="F2" s="4"/>
      <c r="G2" s="4"/>
      <c r="H2" s="5"/>
      <c r="L2" s="13" t="s">
        <v>24</v>
      </c>
      <c r="M2" s="54">
        <v>90</v>
      </c>
    </row>
    <row r="3" spans="1:15" s="3" customFormat="1" ht="22.5" customHeight="1" x14ac:dyDescent="0.2">
      <c r="A3" s="139" t="s">
        <v>22</v>
      </c>
      <c r="B3" s="139"/>
      <c r="C3" s="139"/>
      <c r="D3" s="139"/>
      <c r="E3" s="139"/>
      <c r="F3" s="139"/>
      <c r="G3" s="139"/>
      <c r="H3" s="139"/>
      <c r="I3" s="139"/>
      <c r="J3" s="139"/>
      <c r="L3" s="26"/>
      <c r="M3" s="53"/>
    </row>
    <row r="4" spans="1:15" s="3" customFormat="1" ht="22.5" customHeight="1" x14ac:dyDescent="0.2">
      <c r="A4" s="139" t="s">
        <v>23</v>
      </c>
      <c r="B4" s="139"/>
      <c r="C4" s="139"/>
      <c r="D4" s="139"/>
      <c r="E4" s="139"/>
      <c r="F4" s="139"/>
      <c r="G4" s="139"/>
      <c r="H4" s="139"/>
      <c r="I4" s="139"/>
      <c r="J4" s="139"/>
      <c r="L4" s="64"/>
      <c r="M4" s="65"/>
    </row>
    <row r="5" spans="1:15" s="3" customFormat="1" ht="24.6" customHeight="1" x14ac:dyDescent="0.2">
      <c r="A5" s="139" t="s">
        <v>3</v>
      </c>
      <c r="B5" s="139"/>
      <c r="C5" s="139"/>
      <c r="D5" s="139"/>
      <c r="E5" s="139"/>
      <c r="F5" s="139"/>
      <c r="G5" s="139"/>
      <c r="H5" s="139"/>
      <c r="I5" s="139"/>
      <c r="J5" s="139"/>
    </row>
    <row r="6" spans="1:15" s="3" customFormat="1" ht="24.6" customHeight="1" thickBot="1" x14ac:dyDescent="0.25">
      <c r="A6" s="91"/>
      <c r="B6" s="91"/>
      <c r="C6" s="91"/>
      <c r="D6" s="91"/>
      <c r="E6" s="91"/>
      <c r="F6" s="91"/>
      <c r="G6" s="91"/>
      <c r="H6" s="4"/>
      <c r="L6" s="64"/>
      <c r="M6" s="65"/>
    </row>
    <row r="7" spans="1:15" s="3" customFormat="1" ht="24.75" customHeight="1" thickBot="1" x14ac:dyDescent="0.35">
      <c r="A7" s="2"/>
      <c r="B7" s="6"/>
      <c r="C7" s="7"/>
      <c r="D7" s="7"/>
      <c r="E7" s="127" t="s">
        <v>14</v>
      </c>
      <c r="F7" s="128"/>
      <c r="G7" s="128"/>
      <c r="H7" s="128"/>
      <c r="I7" s="128"/>
      <c r="J7" s="129"/>
      <c r="L7" s="140"/>
      <c r="M7" s="140"/>
      <c r="N7" s="140"/>
      <c r="O7" s="140"/>
    </row>
    <row r="8" spans="1:15" s="8" customFormat="1" ht="30.6" thickBot="1" x14ac:dyDescent="0.3">
      <c r="A8" s="14" t="s">
        <v>4</v>
      </c>
      <c r="B8" s="15" t="s">
        <v>5</v>
      </c>
      <c r="C8" s="16" t="s">
        <v>6</v>
      </c>
      <c r="D8" s="17" t="s">
        <v>0</v>
      </c>
      <c r="E8" s="15" t="s">
        <v>18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09" t="s">
        <v>17</v>
      </c>
      <c r="L8" s="140"/>
      <c r="M8" s="140"/>
      <c r="N8" s="140"/>
      <c r="O8" s="140"/>
    </row>
    <row r="9" spans="1:15" s="3" customFormat="1" ht="35.1" customHeight="1" x14ac:dyDescent="0.2">
      <c r="A9" s="134" t="s">
        <v>25</v>
      </c>
      <c r="B9" s="41"/>
      <c r="C9" s="18"/>
      <c r="D9" s="19"/>
      <c r="E9" s="76"/>
      <c r="F9" s="61"/>
      <c r="G9" s="61"/>
      <c r="H9" s="46"/>
      <c r="I9" s="27"/>
      <c r="J9" s="28"/>
      <c r="K9" s="89"/>
      <c r="L9" s="140"/>
      <c r="M9" s="140"/>
      <c r="N9" s="140"/>
      <c r="O9" s="140"/>
    </row>
    <row r="10" spans="1:15" s="3" customFormat="1" ht="35.1" customHeight="1" thickBot="1" x14ac:dyDescent="0.25">
      <c r="A10" s="135"/>
      <c r="B10" s="83" t="s">
        <v>33</v>
      </c>
      <c r="C10" s="84">
        <v>84000</v>
      </c>
      <c r="D10" s="85">
        <v>10</v>
      </c>
      <c r="E10" s="75">
        <v>83955</v>
      </c>
      <c r="F10" s="33">
        <f>$M$2*(MIN(E$9:E$10)/E10)</f>
        <v>90</v>
      </c>
      <c r="G10" s="22">
        <f>D10+F10</f>
        <v>100</v>
      </c>
      <c r="H10" s="86">
        <v>1</v>
      </c>
      <c r="I10" s="87">
        <f>+$C10/$C$17*H10</f>
        <v>0.33789219629927597</v>
      </c>
      <c r="J10" s="88">
        <f>+G10*I10</f>
        <v>33.789219629927594</v>
      </c>
      <c r="K10" s="112">
        <f t="shared" ref="K10:K16" si="0">100-($E10*100/$C10)</f>
        <v>5.3571428571430602E-2</v>
      </c>
      <c r="L10" s="140"/>
      <c r="M10" s="140"/>
      <c r="N10" s="140"/>
      <c r="O10" s="140"/>
    </row>
    <row r="11" spans="1:15" s="3" customFormat="1" ht="35.1" customHeight="1" x14ac:dyDescent="0.2">
      <c r="A11" s="134" t="s">
        <v>26</v>
      </c>
      <c r="B11" s="41" t="s">
        <v>28</v>
      </c>
      <c r="C11" s="18">
        <v>33600</v>
      </c>
      <c r="D11" s="19">
        <v>10</v>
      </c>
      <c r="E11" s="20">
        <v>22352.28</v>
      </c>
      <c r="F11" s="57">
        <f>$M$2*(MIN(E$11:E$13)/E11)</f>
        <v>88.037193521197835</v>
      </c>
      <c r="G11" s="21">
        <f t="shared" ref="G11:G16" si="1">D11+F11</f>
        <v>98.037193521197835</v>
      </c>
      <c r="H11" s="46"/>
      <c r="I11" s="27">
        <f>+$C11/$C$17*H11</f>
        <v>0</v>
      </c>
      <c r="J11" s="28">
        <f t="shared" ref="J11:J12" si="2">+G11*I11</f>
        <v>0</v>
      </c>
      <c r="K11" s="89">
        <f t="shared" si="0"/>
        <v>33.475357142857149</v>
      </c>
      <c r="L11" s="64"/>
      <c r="M11" s="65"/>
      <c r="N11" s="92"/>
      <c r="O11" s="92"/>
    </row>
    <row r="12" spans="1:15" s="3" customFormat="1" ht="35.1" customHeight="1" x14ac:dyDescent="0.2">
      <c r="A12" s="136"/>
      <c r="B12" s="113" t="s">
        <v>29</v>
      </c>
      <c r="C12" s="114">
        <v>33600</v>
      </c>
      <c r="D12" s="85">
        <v>10</v>
      </c>
      <c r="E12" s="93">
        <v>21864.799999999999</v>
      </c>
      <c r="F12" s="78">
        <f>$M$2*(MIN(E$11:E$13)/E12)</f>
        <v>90</v>
      </c>
      <c r="G12" s="79">
        <f t="shared" si="1"/>
        <v>100</v>
      </c>
      <c r="H12" s="115">
        <v>1</v>
      </c>
      <c r="I12" s="116">
        <f>+$C12/$C$17*H12</f>
        <v>0.13515687851971037</v>
      </c>
      <c r="J12" s="117">
        <f t="shared" si="2"/>
        <v>13.515687851971038</v>
      </c>
      <c r="K12" s="118">
        <f t="shared" si="0"/>
        <v>34.92619047619047</v>
      </c>
      <c r="L12" s="64"/>
      <c r="M12" s="65"/>
      <c r="N12" s="92"/>
      <c r="O12" s="92"/>
    </row>
    <row r="13" spans="1:15" s="3" customFormat="1" ht="35.1" customHeight="1" thickBot="1" x14ac:dyDescent="0.25">
      <c r="A13" s="135"/>
      <c r="B13" s="43" t="s">
        <v>30</v>
      </c>
      <c r="C13" s="63">
        <v>33600</v>
      </c>
      <c r="D13" s="56">
        <v>10</v>
      </c>
      <c r="E13" s="73">
        <v>28612.1</v>
      </c>
      <c r="F13" s="82">
        <f>$M$2*(MIN(E$11:E$13)/E13)</f>
        <v>68.776217055022187</v>
      </c>
      <c r="G13" s="82">
        <f t="shared" si="1"/>
        <v>78.776217055022187</v>
      </c>
      <c r="H13" s="48"/>
      <c r="I13" s="31"/>
      <c r="J13" s="32"/>
      <c r="K13" s="110">
        <f t="shared" si="0"/>
        <v>14.844940476190473</v>
      </c>
      <c r="L13" s="92"/>
      <c r="M13" s="92"/>
      <c r="N13" s="92"/>
      <c r="O13" s="92"/>
    </row>
    <row r="14" spans="1:15" s="3" customFormat="1" ht="35.1" customHeight="1" x14ac:dyDescent="0.2">
      <c r="A14" s="134" t="s">
        <v>27</v>
      </c>
      <c r="B14" s="119" t="s">
        <v>32</v>
      </c>
      <c r="C14" s="120">
        <v>131000</v>
      </c>
      <c r="D14" s="121">
        <v>10</v>
      </c>
      <c r="E14" s="94">
        <v>99200</v>
      </c>
      <c r="F14" s="97">
        <f>$M$2*(MIN(E$14:E$16)/E14)</f>
        <v>90</v>
      </c>
      <c r="G14" s="97">
        <f t="shared" si="1"/>
        <v>100</v>
      </c>
      <c r="H14" s="122">
        <v>1</v>
      </c>
      <c r="I14" s="123">
        <f>+$C14/$C$17*H14</f>
        <v>0.52695092518101372</v>
      </c>
      <c r="J14" s="124">
        <f t="shared" ref="J14" si="3">+G14*I14</f>
        <v>52.695092518101369</v>
      </c>
      <c r="K14" s="125">
        <f t="shared" si="0"/>
        <v>24.274809160305338</v>
      </c>
      <c r="L14" s="64"/>
      <c r="M14" s="65"/>
      <c r="N14" s="92"/>
      <c r="O14" s="92"/>
    </row>
    <row r="15" spans="1:15" s="3" customFormat="1" ht="35.1" customHeight="1" x14ac:dyDescent="0.2">
      <c r="A15" s="137"/>
      <c r="B15" s="72" t="s">
        <v>21</v>
      </c>
      <c r="C15" s="23">
        <v>131000</v>
      </c>
      <c r="D15" s="24">
        <v>0.01</v>
      </c>
      <c r="E15" s="67">
        <v>113644.78</v>
      </c>
      <c r="F15" s="57">
        <f>$M$2*(MIN(E$14:E$16)/E15)</f>
        <v>78.560581489092584</v>
      </c>
      <c r="G15" s="74">
        <f t="shared" si="1"/>
        <v>78.570581489092589</v>
      </c>
      <c r="H15" s="47"/>
      <c r="I15" s="29"/>
      <c r="J15" s="30"/>
      <c r="K15" s="90">
        <f t="shared" si="0"/>
        <v>13.248259541984737</v>
      </c>
      <c r="L15" s="64"/>
      <c r="M15" s="65"/>
      <c r="N15" s="92"/>
      <c r="O15" s="92"/>
    </row>
    <row r="16" spans="1:15" s="3" customFormat="1" ht="35.1" customHeight="1" thickBot="1" x14ac:dyDescent="0.25">
      <c r="A16" s="138"/>
      <c r="B16" s="98" t="s">
        <v>33</v>
      </c>
      <c r="C16" s="99">
        <v>131000</v>
      </c>
      <c r="D16" s="100">
        <v>10</v>
      </c>
      <c r="E16" s="101">
        <v>104200</v>
      </c>
      <c r="F16" s="102">
        <f>$M$2*(MIN(E$14:E$16)/E16)</f>
        <v>85.68138195777351</v>
      </c>
      <c r="G16" s="103">
        <f t="shared" si="1"/>
        <v>95.68138195777351</v>
      </c>
      <c r="H16" s="48"/>
      <c r="I16" s="31"/>
      <c r="J16" s="32"/>
      <c r="K16" s="111">
        <f t="shared" si="0"/>
        <v>20.458015267175568</v>
      </c>
      <c r="L16" s="64"/>
      <c r="M16" s="65"/>
      <c r="N16" s="92"/>
      <c r="O16" s="92"/>
    </row>
    <row r="17" spans="1:10" ht="42.75" customHeight="1" thickBot="1" x14ac:dyDescent="0.3">
      <c r="B17" s="95" t="s">
        <v>12</v>
      </c>
      <c r="C17" s="96">
        <v>248600</v>
      </c>
      <c r="I17" s="39" t="s">
        <v>13</v>
      </c>
      <c r="J17" s="52">
        <f>SUM(J9:J16)</f>
        <v>100</v>
      </c>
    </row>
    <row r="20" spans="1:10" ht="13.8" x14ac:dyDescent="0.25">
      <c r="A20" s="1" t="s">
        <v>2</v>
      </c>
    </row>
    <row r="21" spans="1:10" ht="13.8" x14ac:dyDescent="0.25">
      <c r="A21" s="1" t="s">
        <v>34</v>
      </c>
    </row>
    <row r="23" spans="1:10" ht="56.25" customHeight="1" x14ac:dyDescent="0.25">
      <c r="A23" s="126"/>
      <c r="B23" s="126"/>
      <c r="C23" s="126"/>
      <c r="D23" s="126"/>
      <c r="E23" s="126"/>
      <c r="F23" s="126"/>
      <c r="G23" s="126"/>
    </row>
  </sheetData>
  <mergeCells count="10">
    <mergeCell ref="A3:J3"/>
    <mergeCell ref="A4:J4"/>
    <mergeCell ref="A5:J5"/>
    <mergeCell ref="E7:J7"/>
    <mergeCell ref="L7:O8"/>
    <mergeCell ref="A9:A10"/>
    <mergeCell ref="L9:O10"/>
    <mergeCell ref="A11:A13"/>
    <mergeCell ref="A14:A16"/>
    <mergeCell ref="A23:G23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valoración</vt:lpstr>
      <vt:lpstr>ALTERNATIVA ADJUDICADA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SOLEDAD ZUJEROS JURADO</cp:lastModifiedBy>
  <cp:lastPrinted>2024-08-30T14:52:59Z</cp:lastPrinted>
  <dcterms:created xsi:type="dcterms:W3CDTF">2007-03-30T09:59:06Z</dcterms:created>
  <dcterms:modified xsi:type="dcterms:W3CDTF">2025-05-19T10:02:48Z</dcterms:modified>
</cp:coreProperties>
</file>