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14454\Documents\MIS EXPTES\COMITÉ\S-01192-2025 (S) Renovación del sistema meteorológico de RTVE\INFORMES\"/>
    </mc:Choice>
  </mc:AlternateContent>
  <xr:revisionPtr revIDLastSave="0" documentId="13_ncr:1_{AD449EBC-6996-490F-ADC1-35DC0B74AEF7}" xr6:coauthVersionLast="47" xr6:coauthVersionMax="47" xr10:uidLastSave="{00000000-0000-0000-0000-000000000000}"/>
  <bookViews>
    <workbookView xWindow="28680" yWindow="-120" windowWidth="29040" windowHeight="15720" tabRatio="752" xr2:uid="{00000000-000D-0000-FFFF-FFFF00000000}"/>
  </bookViews>
  <sheets>
    <sheet name="ALTERNATIVA ADJUDICADA" sheetId="6" r:id="rId1"/>
    <sheet name="valoración" sheetId="5" r:id="rId2"/>
  </sheets>
  <definedNames>
    <definedName name="_xlnm.Print_Area" localSheetId="0">'ALTERNATIVA ADJUDICADA'!$A$1:$K$17</definedName>
    <definedName name="_xlnm.Print_Area" localSheetId="1">valoración!$A$2:$Q$16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2" i="6" l="1"/>
  <c r="D11" i="6" l="1"/>
  <c r="D10" i="6"/>
  <c r="D9" i="6"/>
  <c r="B11" i="6"/>
  <c r="B10" i="6"/>
  <c r="B9" i="6"/>
  <c r="A10" i="6"/>
  <c r="A9" i="6"/>
  <c r="C12" i="6"/>
  <c r="C12" i="5"/>
  <c r="A2" i="6"/>
  <c r="F11" i="5"/>
  <c r="F10" i="5"/>
  <c r="F9" i="5"/>
  <c r="K11" i="6" l="1"/>
  <c r="K10" i="6"/>
  <c r="K9" i="6"/>
  <c r="A4" i="6" l="1"/>
  <c r="A3" i="6"/>
  <c r="I9" i="5" l="1"/>
  <c r="L11" i="5"/>
  <c r="G11" i="5"/>
  <c r="L10" i="5"/>
  <c r="G10" i="5"/>
  <c r="L9" i="5"/>
  <c r="G9" i="5"/>
  <c r="P10" i="5" l="1"/>
  <c r="P9" i="5"/>
  <c r="I11" i="5"/>
  <c r="J11" i="5" s="1"/>
  <c r="M9" i="5"/>
  <c r="N9" i="5" s="1"/>
  <c r="Q9" i="5" s="1"/>
  <c r="M10" i="5"/>
  <c r="N10" i="5" s="1"/>
  <c r="I10" i="5"/>
  <c r="J10" i="5" s="1"/>
  <c r="M11" i="5"/>
  <c r="N11" i="5" s="1"/>
  <c r="J9" i="5"/>
  <c r="P11" i="5"/>
  <c r="J12" i="5" l="1"/>
  <c r="Q10" i="5"/>
  <c r="Q12" i="5" s="1"/>
  <c r="Q11" i="5"/>
</calcChain>
</file>

<file path=xl/sharedStrings.xml><?xml version="1.0" encoding="utf-8"?>
<sst xmlns="http://schemas.openxmlformats.org/spreadsheetml/2006/main" count="49" uniqueCount="30">
  <si>
    <t>Puntuación técnica</t>
  </si>
  <si>
    <t>Puntuación económica</t>
  </si>
  <si>
    <t>De conformidad con los criterios de valoración establecidos en el Pliego de Condiciones Generales de Contratación de este Expediente.</t>
  </si>
  <si>
    <t>RESUMEN PUNTUACIÓN TÉCNICA Y ECONÓMICA</t>
  </si>
  <si>
    <t>Lotes</t>
  </si>
  <si>
    <t>Ofertas</t>
  </si>
  <si>
    <t>Valor estimado             (Sin modificación)</t>
  </si>
  <si>
    <t>FÓRMULA PUNTUACIÓN ECONÓMICA: Adaptar a cada lote, estará condicionada por el número de ofertas y por los puntos que se dan a la oferta económica.</t>
  </si>
  <si>
    <t>Puntuación Total</t>
  </si>
  <si>
    <t>Adaptar la tabla al número de lotes y ofertas recibidas, insertando o eliminando filas, tener  en cuenta si se desestima una oferta, indicar los motivos..</t>
  </si>
  <si>
    <t>Oferta seleccionada</t>
  </si>
  <si>
    <t>Factor de ponderación</t>
  </si>
  <si>
    <t>Valoración ponderada</t>
  </si>
  <si>
    <t>Valor estimado total:</t>
  </si>
  <si>
    <t>Puntuación total ponderada</t>
  </si>
  <si>
    <t>Alternativa 1: ofertas individuales</t>
  </si>
  <si>
    <t>Baja oferta conjunta</t>
  </si>
  <si>
    <t>Total Puntuación</t>
  </si>
  <si>
    <t>Celda contigua: incluir puntuación económica indicada en los pliegos. Si los lotes se valoran con diferente puntuación económica hay que tenerlo en cuenta en la fórmula.</t>
  </si>
  <si>
    <t>%  Ahorro s/ licitación</t>
  </si>
  <si>
    <r>
      <t>Importe Oferta</t>
    </r>
    <r>
      <rPr>
        <b/>
        <i/>
        <sz val="12"/>
        <rFont val="Tahoma"/>
        <family val="2"/>
      </rPr>
      <t xml:space="preserve"> </t>
    </r>
  </si>
  <si>
    <t>CLEARCOM, SL</t>
  </si>
  <si>
    <t>Alternativa 2: oferta conjunta "A" por los lotes 1 y 2 (5% de descuento)</t>
  </si>
  <si>
    <t>SERVICIOS INTEGRALES UNITECNIC, S.L.</t>
  </si>
  <si>
    <t>LOTE 1: RENOVACIÓN SISTEMA METEOROLÓGICO</t>
  </si>
  <si>
    <t>LOTE 2: EQUIPAMIENTO</t>
  </si>
  <si>
    <t>PROPUESTA DE ADJUDICACIÓN DEL EXPEDIENTE S-01192-2025</t>
  </si>
  <si>
    <t>"RENOVACIÓN DEL SISTEMA METEOROLÓGICO DE RTVE"</t>
  </si>
  <si>
    <t>Valor estimado</t>
  </si>
  <si>
    <t>Madrid, a 29 de mayo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</si>
</sst>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</numFmts>
  <fonts count="21" x14ac:knownFonts="1">
    <font>
      <sz val="10"/>
      <name val="Arial"/>
    </font>
    <font>
      <sz val="8"/>
      <name val="Tahoma"/>
      <family val="2"/>
    </font>
    <font>
      <b/>
      <sz val="8"/>
      <name val="Tahoma"/>
      <family val="2"/>
    </font>
    <font>
      <sz val="10"/>
      <name val="Arial"/>
      <family val="2"/>
    </font>
    <font>
      <sz val="12"/>
      <name val="Arial"/>
      <family val="2"/>
    </font>
    <font>
      <sz val="11"/>
      <name val="Tahoma"/>
      <family val="2"/>
    </font>
    <font>
      <sz val="12"/>
      <name val="Tahoma"/>
      <family val="2"/>
    </font>
    <font>
      <sz val="10"/>
      <name val="Arial"/>
      <family val="2"/>
    </font>
    <font>
      <b/>
      <u/>
      <sz val="12"/>
      <name val="Bookman Old Style"/>
      <family val="1"/>
    </font>
    <font>
      <b/>
      <sz val="12"/>
      <name val="Tahoma"/>
      <family val="2"/>
    </font>
    <font>
      <b/>
      <sz val="10"/>
      <color rgb="FFFF0000"/>
      <name val="Arial"/>
      <family val="2"/>
    </font>
    <font>
      <b/>
      <sz val="8"/>
      <color rgb="FFFF0000"/>
      <name val="Arial"/>
      <family val="2"/>
    </font>
    <font>
      <b/>
      <sz val="8"/>
      <color rgb="FFFF0000"/>
      <name val="Tahoma"/>
      <family val="2"/>
    </font>
    <font>
      <b/>
      <i/>
      <sz val="12"/>
      <name val="Tahoma"/>
      <family val="2"/>
    </font>
    <font>
      <b/>
      <u/>
      <sz val="14"/>
      <color theme="9" tint="-0.249977111117893"/>
      <name val="Tahoma"/>
      <family val="2"/>
    </font>
    <font>
      <sz val="10"/>
      <name val="Arial"/>
      <family val="2"/>
    </font>
    <font>
      <b/>
      <sz val="10.5"/>
      <name val="Tahoma"/>
      <family val="2"/>
    </font>
    <font>
      <b/>
      <sz val="12"/>
      <name val="Arial"/>
      <family val="2"/>
    </font>
    <font>
      <b/>
      <sz val="12"/>
      <color rgb="FFFF0000"/>
      <name val="Tahoma"/>
      <family val="2"/>
    </font>
    <font>
      <b/>
      <sz val="14"/>
      <color theme="9"/>
      <name val="Tahoma"/>
      <family val="2"/>
    </font>
    <font>
      <sz val="1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</borders>
  <cellStyleXfs count="4">
    <xf numFmtId="0" fontId="0" fillId="0" borderId="0"/>
    <xf numFmtId="164" fontId="7" fillId="0" borderId="0" applyFont="0" applyFill="0" applyBorder="0" applyAlignment="0" applyProtection="0"/>
    <xf numFmtId="43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102">
    <xf numFmtId="0" fontId="0" fillId="0" borderId="0" xfId="0"/>
    <xf numFmtId="0" fontId="5" fillId="0" borderId="5" xfId="0" applyFont="1" applyBorder="1"/>
    <xf numFmtId="0" fontId="6" fillId="0" borderId="0" xfId="0" applyFont="1" applyFill="1" applyBorder="1" applyAlignment="1">
      <alignment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right" indent="1"/>
    </xf>
    <xf numFmtId="0" fontId="2" fillId="0" borderId="0" xfId="0" applyFont="1" applyFill="1" applyBorder="1" applyAlignment="1">
      <alignment horizontal="right" inden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/>
    <xf numFmtId="0" fontId="10" fillId="0" borderId="0" xfId="0" applyFont="1" applyAlignment="1">
      <alignment vertical="center" wrapText="1"/>
    </xf>
    <xf numFmtId="0" fontId="12" fillId="0" borderId="0" xfId="0" applyFont="1" applyFill="1" applyBorder="1"/>
    <xf numFmtId="0" fontId="11" fillId="0" borderId="2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vertical="center" wrapText="1"/>
    </xf>
    <xf numFmtId="4" fontId="6" fillId="0" borderId="13" xfId="0" applyNumberFormat="1" applyFont="1" applyFill="1" applyBorder="1" applyAlignment="1">
      <alignment horizontal="right" vertical="center" indent="1"/>
    </xf>
    <xf numFmtId="0" fontId="14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top"/>
    </xf>
    <xf numFmtId="165" fontId="5" fillId="0" borderId="10" xfId="2" applyNumberFormat="1" applyFont="1" applyFill="1" applyBorder="1" applyAlignment="1">
      <alignment horizontal="center" vertical="center"/>
    </xf>
    <xf numFmtId="10" fontId="5" fillId="0" borderId="10" xfId="0" applyNumberFormat="1" applyFont="1" applyFill="1" applyBorder="1" applyAlignment="1">
      <alignment horizontal="center" vertical="center"/>
    </xf>
    <xf numFmtId="43" fontId="5" fillId="0" borderId="11" xfId="2" applyFont="1" applyFill="1" applyBorder="1" applyAlignment="1">
      <alignment horizontal="center" vertical="center"/>
    </xf>
    <xf numFmtId="10" fontId="5" fillId="0" borderId="13" xfId="0" applyNumberFormat="1" applyFont="1" applyFill="1" applyBorder="1" applyAlignment="1">
      <alignment horizontal="center" vertical="center"/>
    </xf>
    <xf numFmtId="43" fontId="5" fillId="0" borderId="14" xfId="2" applyFont="1" applyFill="1" applyBorder="1" applyAlignment="1">
      <alignment horizontal="center" vertical="center"/>
    </xf>
    <xf numFmtId="165" fontId="5" fillId="0" borderId="9" xfId="2" applyNumberFormat="1" applyFont="1" applyFill="1" applyBorder="1" applyAlignment="1">
      <alignment horizontal="center" vertical="center"/>
    </xf>
    <xf numFmtId="0" fontId="1" fillId="0" borderId="13" xfId="0" applyFont="1" applyFill="1" applyBorder="1"/>
    <xf numFmtId="9" fontId="5" fillId="0" borderId="12" xfId="3" applyFont="1" applyFill="1" applyBorder="1" applyAlignment="1">
      <alignment horizontal="center" vertical="center"/>
    </xf>
    <xf numFmtId="9" fontId="5" fillId="0" borderId="9" xfId="3" applyFont="1" applyFill="1" applyBorder="1" applyAlignment="1">
      <alignment horizontal="center" vertical="center"/>
    </xf>
    <xf numFmtId="166" fontId="6" fillId="0" borderId="13" xfId="0" applyNumberFormat="1" applyFont="1" applyFill="1" applyBorder="1" applyAlignment="1">
      <alignment horizontal="right" vertical="center" indent="1"/>
    </xf>
    <xf numFmtId="0" fontId="16" fillId="0" borderId="17" xfId="0" applyNumberFormat="1" applyFont="1" applyFill="1" applyBorder="1" applyAlignment="1">
      <alignment horizontal="left" vertical="top" wrapText="1"/>
    </xf>
    <xf numFmtId="43" fontId="5" fillId="0" borderId="18" xfId="2" applyFont="1" applyFill="1" applyBorder="1" applyAlignment="1">
      <alignment horizontal="center" vertical="center"/>
    </xf>
    <xf numFmtId="4" fontId="9" fillId="4" borderId="10" xfId="0" applyNumberFormat="1" applyFont="1" applyFill="1" applyBorder="1" applyAlignment="1">
      <alignment horizontal="right" vertical="center" indent="1"/>
    </xf>
    <xf numFmtId="0" fontId="6" fillId="5" borderId="9" xfId="0" applyNumberFormat="1" applyFont="1" applyFill="1" applyBorder="1" applyAlignment="1">
      <alignment horizontal="center" vertical="center" wrapText="1"/>
    </xf>
    <xf numFmtId="166" fontId="6" fillId="5" borderId="10" xfId="0" applyNumberFormat="1" applyFont="1" applyFill="1" applyBorder="1" applyAlignment="1">
      <alignment horizontal="center" vertical="center"/>
    </xf>
    <xf numFmtId="4" fontId="6" fillId="5" borderId="11" xfId="0" applyNumberFormat="1" applyFont="1" applyFill="1" applyBorder="1" applyAlignment="1">
      <alignment horizontal="center" vertical="center"/>
    </xf>
    <xf numFmtId="0" fontId="4" fillId="5" borderId="0" xfId="0" applyFont="1" applyFill="1" applyBorder="1" applyAlignment="1">
      <alignment vertical="center" wrapText="1"/>
    </xf>
    <xf numFmtId="4" fontId="6" fillId="4" borderId="19" xfId="0" applyNumberFormat="1" applyFont="1" applyFill="1" applyBorder="1" applyAlignment="1">
      <alignment horizontal="center" vertical="center"/>
    </xf>
    <xf numFmtId="4" fontId="6" fillId="5" borderId="21" xfId="0" applyNumberFormat="1" applyFont="1" applyFill="1" applyBorder="1" applyAlignment="1">
      <alignment horizontal="center" vertical="center"/>
    </xf>
    <xf numFmtId="165" fontId="5" fillId="0" borderId="22" xfId="2" applyNumberFormat="1" applyFont="1" applyFill="1" applyBorder="1" applyAlignment="1">
      <alignment horizontal="center" vertical="center"/>
    </xf>
    <xf numFmtId="0" fontId="9" fillId="2" borderId="23" xfId="0" applyFont="1" applyFill="1" applyBorder="1" applyAlignment="1">
      <alignment horizontal="center" vertical="center" wrapText="1"/>
    </xf>
    <xf numFmtId="0" fontId="9" fillId="2" borderId="24" xfId="0" applyFont="1" applyFill="1" applyBorder="1" applyAlignment="1">
      <alignment horizontal="center" vertical="center" wrapText="1"/>
    </xf>
    <xf numFmtId="166" fontId="9" fillId="4" borderId="10" xfId="0" applyNumberFormat="1" applyFont="1" applyFill="1" applyBorder="1" applyAlignment="1">
      <alignment horizontal="right" vertical="center" indent="1"/>
    </xf>
    <xf numFmtId="43" fontId="5" fillId="0" borderId="21" xfId="2" applyFont="1" applyFill="1" applyBorder="1" applyAlignment="1">
      <alignment horizontal="center" vertical="center"/>
    </xf>
    <xf numFmtId="0" fontId="9" fillId="2" borderId="25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left" vertical="center" wrapText="1"/>
    </xf>
    <xf numFmtId="0" fontId="9" fillId="5" borderId="3" xfId="0" applyNumberFormat="1" applyFont="1" applyFill="1" applyBorder="1" applyAlignment="1">
      <alignment horizontal="right" vertical="center" wrapText="1"/>
    </xf>
    <xf numFmtId="166" fontId="17" fillId="5" borderId="3" xfId="0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left" vertical="center" wrapText="1"/>
    </xf>
    <xf numFmtId="0" fontId="9" fillId="3" borderId="3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top" wrapText="1"/>
    </xf>
    <xf numFmtId="165" fontId="18" fillId="0" borderId="4" xfId="2" applyNumberFormat="1" applyFont="1" applyFill="1" applyBorder="1" applyAlignment="1">
      <alignment horizontal="left" vertical="center"/>
    </xf>
    <xf numFmtId="165" fontId="18" fillId="0" borderId="15" xfId="2" applyNumberFormat="1" applyFont="1" applyFill="1" applyBorder="1" applyAlignment="1">
      <alignment horizontal="left" vertical="center"/>
    </xf>
    <xf numFmtId="165" fontId="18" fillId="0" borderId="16" xfId="2" applyNumberFormat="1" applyFont="1" applyFill="1" applyBorder="1" applyAlignment="1">
      <alignment horizontal="left" vertical="center"/>
    </xf>
    <xf numFmtId="9" fontId="18" fillId="0" borderId="4" xfId="3" applyFont="1" applyFill="1" applyBorder="1" applyAlignment="1">
      <alignment horizontal="left" vertical="center"/>
    </xf>
    <xf numFmtId="9" fontId="18" fillId="0" borderId="15" xfId="3" applyFont="1" applyFill="1" applyBorder="1" applyAlignment="1">
      <alignment horizontal="left" vertical="center"/>
    </xf>
    <xf numFmtId="9" fontId="18" fillId="0" borderId="16" xfId="3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vertical="center" wrapText="1"/>
    </xf>
    <xf numFmtId="0" fontId="9" fillId="0" borderId="3" xfId="0" applyNumberFormat="1" applyFont="1" applyFill="1" applyBorder="1" applyAlignment="1">
      <alignment horizontal="right" vertical="center" wrapText="1"/>
    </xf>
    <xf numFmtId="166" fontId="17" fillId="0" borderId="3" xfId="0" applyNumberFormat="1" applyFont="1" applyFill="1" applyBorder="1" applyAlignment="1">
      <alignment horizontal="center" vertical="center"/>
    </xf>
    <xf numFmtId="0" fontId="6" fillId="5" borderId="12" xfId="0" applyNumberFormat="1" applyFont="1" applyFill="1" applyBorder="1" applyAlignment="1">
      <alignment horizontal="center" vertical="center" wrapText="1"/>
    </xf>
    <xf numFmtId="166" fontId="6" fillId="5" borderId="13" xfId="0" applyNumberFormat="1" applyFont="1" applyFill="1" applyBorder="1" applyAlignment="1">
      <alignment horizontal="center" vertical="center"/>
    </xf>
    <xf numFmtId="4" fontId="6" fillId="5" borderId="14" xfId="0" applyNumberFormat="1" applyFont="1" applyFill="1" applyBorder="1" applyAlignment="1">
      <alignment horizontal="center" vertical="center"/>
    </xf>
    <xf numFmtId="166" fontId="9" fillId="4" borderId="23" xfId="0" applyNumberFormat="1" applyFont="1" applyFill="1" applyBorder="1" applyAlignment="1">
      <alignment horizontal="right" vertical="center" indent="1"/>
    </xf>
    <xf numFmtId="4" fontId="9" fillId="4" borderId="24" xfId="0" applyNumberFormat="1" applyFont="1" applyFill="1" applyBorder="1" applyAlignment="1">
      <alignment horizontal="right" vertical="center" indent="1"/>
    </xf>
    <xf numFmtId="4" fontId="9" fillId="4" borderId="25" xfId="0" applyNumberFormat="1" applyFont="1" applyFill="1" applyBorder="1" applyAlignment="1">
      <alignment horizontal="right" vertical="center" indent="1"/>
    </xf>
    <xf numFmtId="165" fontId="5" fillId="0" borderId="12" xfId="2" applyNumberFormat="1" applyFont="1" applyFill="1" applyBorder="1" applyAlignment="1">
      <alignment horizontal="center" vertical="center"/>
    </xf>
    <xf numFmtId="9" fontId="5" fillId="0" borderId="23" xfId="3" applyFont="1" applyFill="1" applyBorder="1" applyAlignment="1">
      <alignment horizontal="center" vertical="center"/>
    </xf>
    <xf numFmtId="165" fontId="5" fillId="0" borderId="24" xfId="2" applyNumberFormat="1" applyFont="1" applyFill="1" applyBorder="1" applyAlignment="1">
      <alignment horizontal="center" vertical="center"/>
    </xf>
    <xf numFmtId="10" fontId="5" fillId="0" borderId="24" xfId="0" applyNumberFormat="1" applyFont="1" applyFill="1" applyBorder="1" applyAlignment="1">
      <alignment horizontal="center" vertical="center"/>
    </xf>
    <xf numFmtId="43" fontId="5" fillId="0" borderId="25" xfId="2" applyFont="1" applyFill="1" applyBorder="1" applyAlignment="1">
      <alignment horizontal="center" vertical="center"/>
    </xf>
    <xf numFmtId="166" fontId="6" fillId="0" borderId="9" xfId="0" applyNumberFormat="1" applyFont="1" applyFill="1" applyBorder="1" applyAlignment="1">
      <alignment horizontal="right" vertical="center" indent="1"/>
    </xf>
    <xf numFmtId="4" fontId="6" fillId="0" borderId="10" xfId="0" applyNumberFormat="1" applyFont="1" applyFill="1" applyBorder="1" applyAlignment="1">
      <alignment horizontal="right" vertical="center" indent="1"/>
    </xf>
    <xf numFmtId="4" fontId="6" fillId="0" borderId="11" xfId="0" applyNumberFormat="1" applyFont="1" applyFill="1" applyBorder="1" applyAlignment="1">
      <alignment horizontal="right" vertical="center" indent="1"/>
    </xf>
    <xf numFmtId="166" fontId="9" fillId="4" borderId="12" xfId="0" applyNumberFormat="1" applyFont="1" applyFill="1" applyBorder="1" applyAlignment="1">
      <alignment horizontal="right" vertical="center" indent="1"/>
    </xf>
    <xf numFmtId="4" fontId="9" fillId="4" borderId="26" xfId="0" applyNumberFormat="1" applyFont="1" applyFill="1" applyBorder="1" applyAlignment="1">
      <alignment horizontal="right" vertical="center" indent="1"/>
    </xf>
    <xf numFmtId="4" fontId="9" fillId="4" borderId="14" xfId="0" applyNumberFormat="1" applyFont="1" applyFill="1" applyBorder="1" applyAlignment="1">
      <alignment horizontal="right" vertical="center" indent="1"/>
    </xf>
    <xf numFmtId="166" fontId="9" fillId="4" borderId="24" xfId="0" applyNumberFormat="1" applyFont="1" applyFill="1" applyBorder="1" applyAlignment="1">
      <alignment horizontal="right" vertical="center" indent="1"/>
    </xf>
    <xf numFmtId="4" fontId="6" fillId="0" borderId="19" xfId="0" applyNumberFormat="1" applyFont="1" applyFill="1" applyBorder="1" applyAlignment="1">
      <alignment horizontal="center" vertical="center"/>
    </xf>
    <xf numFmtId="4" fontId="6" fillId="4" borderId="20" xfId="0" applyNumberFormat="1" applyFont="1" applyFill="1" applyBorder="1" applyAlignment="1">
      <alignment horizontal="center" vertical="center"/>
    </xf>
    <xf numFmtId="166" fontId="3" fillId="0" borderId="0" xfId="0" applyNumberFormat="1" applyFont="1" applyFill="1" applyBorder="1"/>
    <xf numFmtId="0" fontId="0" fillId="5" borderId="0" xfId="0" applyFill="1" applyAlignment="1">
      <alignment vertical="center"/>
    </xf>
    <xf numFmtId="0" fontId="0" fillId="0" borderId="0" xfId="0" applyAlignment="1">
      <alignment vertical="center"/>
    </xf>
    <xf numFmtId="0" fontId="19" fillId="5" borderId="0" xfId="0" applyFont="1" applyFill="1" applyAlignment="1">
      <alignment horizontal="center" vertical="center"/>
    </xf>
    <xf numFmtId="166" fontId="9" fillId="4" borderId="23" xfId="0" applyNumberFormat="1" applyFont="1" applyFill="1" applyBorder="1" applyAlignment="1">
      <alignment horizontal="right" vertical="center"/>
    </xf>
    <xf numFmtId="4" fontId="9" fillId="4" borderId="24" xfId="0" applyNumberFormat="1" applyFont="1" applyFill="1" applyBorder="1" applyAlignment="1">
      <alignment horizontal="right" vertical="center"/>
    </xf>
    <xf numFmtId="4" fontId="9" fillId="4" borderId="25" xfId="0" applyNumberFormat="1" applyFont="1" applyFill="1" applyBorder="1" applyAlignment="1">
      <alignment horizontal="right" vertical="center"/>
    </xf>
    <xf numFmtId="166" fontId="6" fillId="0" borderId="9" xfId="0" applyNumberFormat="1" applyFont="1" applyFill="1" applyBorder="1" applyAlignment="1">
      <alignment horizontal="right" vertical="center"/>
    </xf>
    <xf numFmtId="4" fontId="6" fillId="0" borderId="10" xfId="0" applyNumberFormat="1" applyFont="1" applyFill="1" applyBorder="1" applyAlignment="1">
      <alignment horizontal="right" vertical="center"/>
    </xf>
    <xf numFmtId="4" fontId="6" fillId="0" borderId="11" xfId="0" applyNumberFormat="1" applyFont="1" applyFill="1" applyBorder="1" applyAlignment="1">
      <alignment horizontal="right" vertical="center"/>
    </xf>
    <xf numFmtId="166" fontId="9" fillId="4" borderId="12" xfId="0" applyNumberFormat="1" applyFont="1" applyFill="1" applyBorder="1" applyAlignment="1">
      <alignment horizontal="right" vertical="center"/>
    </xf>
    <xf numFmtId="4" fontId="9" fillId="4" borderId="26" xfId="0" applyNumberFormat="1" applyFont="1" applyFill="1" applyBorder="1" applyAlignment="1">
      <alignment horizontal="right" vertical="center"/>
    </xf>
    <xf numFmtId="4" fontId="9" fillId="4" borderId="14" xfId="0" applyNumberFormat="1" applyFont="1" applyFill="1" applyBorder="1" applyAlignment="1">
      <alignment horizontal="right" vertical="center"/>
    </xf>
    <xf numFmtId="0" fontId="3" fillId="5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16" fillId="0" borderId="17" xfId="0" applyNumberFormat="1" applyFont="1" applyFill="1" applyBorder="1" applyAlignment="1">
      <alignment horizontal="left" vertical="center" wrapText="1"/>
    </xf>
    <xf numFmtId="0" fontId="5" fillId="5" borderId="5" xfId="0" applyFont="1" applyFill="1" applyBorder="1" applyAlignment="1">
      <alignment vertical="center"/>
    </xf>
    <xf numFmtId="0" fontId="20" fillId="0" borderId="0" xfId="0" applyFont="1" applyBorder="1" applyAlignment="1">
      <alignment horizontal="left" vertical="center" wrapText="1"/>
    </xf>
  </cellXfs>
  <cellStyles count="4">
    <cellStyle name="Millares" xfId="2" builtinId="3"/>
    <cellStyle name="Millares 2" xfId="1" xr:uid="{00000000-0005-0000-0000-000001000000}"/>
    <cellStyle name="Normal" xfId="0" builtinId="0"/>
    <cellStyle name="Porcentaj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1089660</xdr:colOff>
      <xdr:row>0</xdr:row>
      <xdr:rowOff>556260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0" y="0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249555</xdr:colOff>
      <xdr:row>1</xdr:row>
      <xdr:rowOff>28575</xdr:rowOff>
    </xdr:from>
    <xdr:to>
      <xdr:col>0</xdr:col>
      <xdr:colOff>1339215</xdr:colOff>
      <xdr:row>1</xdr:row>
      <xdr:rowOff>584835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249555" y="28575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3"/>
  <sheetViews>
    <sheetView tabSelected="1" view="pageBreakPreview" zoomScale="85" zoomScaleNormal="100" zoomScaleSheetLayoutView="85" workbookViewId="0">
      <selection activeCell="A18" sqref="A18:K23"/>
    </sheetView>
  </sheetViews>
  <sheetFormatPr baseColWidth="10" defaultRowHeight="12.5" x14ac:dyDescent="0.25"/>
  <cols>
    <col min="1" max="1" width="32.81640625" style="86" customWidth="1"/>
    <col min="2" max="2" width="22.453125" style="86" bestFit="1" customWidth="1"/>
    <col min="3" max="3" width="24.90625" style="86" customWidth="1"/>
    <col min="4" max="4" width="21.1796875" style="86" customWidth="1"/>
    <col min="5" max="5" width="18.90625" style="86" bestFit="1" customWidth="1"/>
    <col min="6" max="7" width="16.7265625" style="86" customWidth="1"/>
    <col min="8" max="8" width="21" style="86" customWidth="1"/>
    <col min="9" max="9" width="19.1796875" style="86" customWidth="1"/>
    <col min="10" max="10" width="16.7265625" style="86" customWidth="1"/>
    <col min="11" max="11" width="16.1796875" style="86" customWidth="1"/>
    <col min="12" max="16384" width="10.90625" style="86"/>
  </cols>
  <sheetData>
    <row r="1" spans="1:11" ht="48" customHeight="1" x14ac:dyDescent="0.25">
      <c r="A1" s="85"/>
      <c r="B1" s="85"/>
      <c r="C1" s="85"/>
      <c r="D1" s="85"/>
      <c r="E1" s="85"/>
      <c r="F1" s="85"/>
      <c r="G1" s="85"/>
      <c r="H1" s="85"/>
      <c r="I1" s="85"/>
      <c r="J1" s="85"/>
      <c r="K1" s="85"/>
    </row>
    <row r="2" spans="1:11" ht="17.5" x14ac:dyDescent="0.25">
      <c r="A2" s="87" t="str">
        <f>valoración!A3</f>
        <v>PROPUESTA DE ADJUDICACIÓN DEL EXPEDIENTE S-01192-2025</v>
      </c>
      <c r="B2" s="87"/>
      <c r="C2" s="87"/>
      <c r="D2" s="87"/>
      <c r="E2" s="87"/>
      <c r="F2" s="87"/>
      <c r="G2" s="87"/>
      <c r="H2" s="87"/>
      <c r="I2" s="87"/>
      <c r="J2" s="87"/>
      <c r="K2" s="87"/>
    </row>
    <row r="3" spans="1:11" ht="17.5" x14ac:dyDescent="0.25">
      <c r="A3" s="87" t="str">
        <f>valoración!A4</f>
        <v>"RENOVACIÓN DEL SISTEMA METEOROLÓGICO DE RTVE"</v>
      </c>
      <c r="B3" s="87"/>
      <c r="C3" s="87"/>
      <c r="D3" s="87"/>
      <c r="E3" s="87"/>
      <c r="F3" s="87"/>
      <c r="G3" s="87"/>
      <c r="H3" s="87"/>
      <c r="I3" s="87"/>
      <c r="J3" s="87"/>
      <c r="K3" s="87"/>
    </row>
    <row r="4" spans="1:11" ht="17.5" x14ac:dyDescent="0.25">
      <c r="A4" s="87" t="str">
        <f>valoración!A5</f>
        <v>RESUMEN PUNTUACIÓN TÉCNICA Y ECONÓMICA</v>
      </c>
      <c r="B4" s="87"/>
      <c r="C4" s="87"/>
      <c r="D4" s="87"/>
      <c r="E4" s="87"/>
      <c r="F4" s="87"/>
      <c r="G4" s="87"/>
      <c r="H4" s="87"/>
      <c r="I4" s="87"/>
      <c r="J4" s="87"/>
      <c r="K4" s="87"/>
    </row>
    <row r="5" spans="1:11" x14ac:dyDescent="0.25">
      <c r="A5" s="85"/>
      <c r="B5" s="85"/>
      <c r="C5" s="85"/>
      <c r="D5" s="85"/>
      <c r="E5" s="85"/>
      <c r="F5" s="85"/>
      <c r="G5" s="85"/>
      <c r="H5" s="85"/>
      <c r="I5" s="85"/>
      <c r="J5" s="85"/>
      <c r="K5" s="85"/>
    </row>
    <row r="6" spans="1:11" ht="13" thickBot="1" x14ac:dyDescent="0.3">
      <c r="A6" s="85"/>
      <c r="B6" s="85"/>
      <c r="C6" s="85"/>
      <c r="D6" s="85"/>
      <c r="E6" s="85"/>
      <c r="F6" s="85"/>
      <c r="G6" s="85"/>
      <c r="H6" s="85"/>
      <c r="I6" s="85"/>
      <c r="J6" s="85"/>
      <c r="K6" s="85"/>
    </row>
    <row r="7" spans="1:11" ht="30.75" customHeight="1" thickBot="1" x14ac:dyDescent="0.3">
      <c r="A7" s="85"/>
      <c r="B7" s="85"/>
      <c r="C7" s="85"/>
      <c r="D7" s="85"/>
      <c r="E7" s="54" t="s">
        <v>15</v>
      </c>
      <c r="F7" s="55"/>
      <c r="G7" s="55"/>
      <c r="H7" s="55"/>
      <c r="I7" s="55"/>
      <c r="J7" s="56"/>
      <c r="K7" s="85"/>
    </row>
    <row r="8" spans="1:11" ht="30.5" thickBot="1" x14ac:dyDescent="0.3">
      <c r="A8" s="15" t="s">
        <v>4</v>
      </c>
      <c r="B8" s="16" t="s">
        <v>5</v>
      </c>
      <c r="C8" s="17" t="s">
        <v>28</v>
      </c>
      <c r="D8" s="18" t="s">
        <v>0</v>
      </c>
      <c r="E8" s="43" t="s">
        <v>20</v>
      </c>
      <c r="F8" s="44" t="s">
        <v>1</v>
      </c>
      <c r="G8" s="44" t="s">
        <v>8</v>
      </c>
      <c r="H8" s="17" t="s">
        <v>10</v>
      </c>
      <c r="I8" s="17" t="s">
        <v>11</v>
      </c>
      <c r="J8" s="18" t="s">
        <v>12</v>
      </c>
      <c r="K8" s="17" t="s">
        <v>19</v>
      </c>
    </row>
    <row r="9" spans="1:11" ht="47.25" customHeight="1" thickBot="1" x14ac:dyDescent="0.3">
      <c r="A9" s="48" t="str">
        <f>valoración!A9</f>
        <v>LOTE 1: RENOVACIÓN SISTEMA METEOROLÓGICO</v>
      </c>
      <c r="B9" s="36" t="str">
        <f>valoración!B9</f>
        <v>CLEARCOM, SL</v>
      </c>
      <c r="C9" s="37">
        <v>210000</v>
      </c>
      <c r="D9" s="38">
        <f>valoración!D9</f>
        <v>6</v>
      </c>
      <c r="E9" s="88">
        <v>206122.96</v>
      </c>
      <c r="F9" s="89">
        <v>90</v>
      </c>
      <c r="G9" s="90">
        <v>96</v>
      </c>
      <c r="H9" s="42">
        <v>1</v>
      </c>
      <c r="I9" s="24">
        <v>0.49763033175355448</v>
      </c>
      <c r="J9" s="46">
        <v>47.772511848341232</v>
      </c>
      <c r="K9" s="40">
        <f>100-($E9*100/$C9)</f>
        <v>1.8462095238095202</v>
      </c>
    </row>
    <row r="10" spans="1:11" ht="51.75" customHeight="1" x14ac:dyDescent="0.25">
      <c r="A10" s="51" t="str">
        <f>valoración!A10</f>
        <v>LOTE 2: EQUIPAMIENTO</v>
      </c>
      <c r="B10" s="36" t="str">
        <f>valoración!B10</f>
        <v>CLEARCOM, SL</v>
      </c>
      <c r="C10" s="37">
        <v>212000</v>
      </c>
      <c r="D10" s="38">
        <f>valoración!D10</f>
        <v>10</v>
      </c>
      <c r="E10" s="91">
        <v>211142</v>
      </c>
      <c r="F10" s="92">
        <v>68.066051756637719</v>
      </c>
      <c r="G10" s="93">
        <v>78.066051756637719</v>
      </c>
      <c r="H10" s="28"/>
      <c r="I10" s="24">
        <v>0</v>
      </c>
      <c r="J10" s="25">
        <v>0</v>
      </c>
      <c r="K10" s="82">
        <f>100-($E10*100/$C10)</f>
        <v>0.40471698113206855</v>
      </c>
    </row>
    <row r="11" spans="1:11" ht="53" customHeight="1" thickBot="1" x14ac:dyDescent="0.3">
      <c r="A11" s="52"/>
      <c r="B11" s="64" t="str">
        <f>valoración!B11</f>
        <v>SERVICIOS INTEGRALES UNITECNIC, S.L.</v>
      </c>
      <c r="C11" s="65">
        <v>212000</v>
      </c>
      <c r="D11" s="66">
        <f>valoración!D11</f>
        <v>10</v>
      </c>
      <c r="E11" s="94">
        <v>159684.47</v>
      </c>
      <c r="F11" s="95">
        <v>90</v>
      </c>
      <c r="G11" s="96">
        <v>100</v>
      </c>
      <c r="H11" s="70">
        <v>1</v>
      </c>
      <c r="I11" s="26">
        <v>0.50236966824644547</v>
      </c>
      <c r="J11" s="27">
        <v>50.236966824644547</v>
      </c>
      <c r="K11" s="83">
        <f>100-($E11*100/$C11)</f>
        <v>24.677136792452828</v>
      </c>
    </row>
    <row r="12" spans="1:11" ht="30.5" thickBot="1" x14ac:dyDescent="0.3">
      <c r="A12" s="39"/>
      <c r="B12" s="49" t="s">
        <v>13</v>
      </c>
      <c r="C12" s="50">
        <f>C9+C10</f>
        <v>422000</v>
      </c>
      <c r="D12" s="97"/>
      <c r="E12" s="98"/>
      <c r="F12" s="98"/>
      <c r="G12" s="98"/>
      <c r="H12" s="98"/>
      <c r="I12" s="99" t="s">
        <v>14</v>
      </c>
      <c r="J12" s="34">
        <f>SUM(J9:J11)</f>
        <v>98.009478672985779</v>
      </c>
      <c r="K12" s="85"/>
    </row>
    <row r="13" spans="1:11" x14ac:dyDescent="0.25">
      <c r="A13" s="85"/>
      <c r="B13" s="85"/>
      <c r="C13" s="85"/>
      <c r="D13" s="85"/>
      <c r="E13" s="85"/>
      <c r="F13" s="85"/>
      <c r="G13" s="85"/>
      <c r="H13" s="85"/>
      <c r="I13" s="85"/>
      <c r="J13" s="85"/>
      <c r="K13" s="85"/>
    </row>
    <row r="14" spans="1:11" x14ac:dyDescent="0.25">
      <c r="A14" s="85"/>
      <c r="B14" s="85"/>
      <c r="C14" s="85"/>
      <c r="D14" s="85"/>
      <c r="E14" s="85"/>
      <c r="F14" s="85"/>
      <c r="G14" s="85"/>
      <c r="H14" s="85"/>
      <c r="I14" s="85"/>
      <c r="J14" s="85"/>
      <c r="K14" s="85"/>
    </row>
    <row r="15" spans="1:11" ht="14" x14ac:dyDescent="0.25">
      <c r="A15" s="100" t="s">
        <v>2</v>
      </c>
      <c r="B15" s="85"/>
      <c r="C15" s="85"/>
      <c r="D15" s="85"/>
      <c r="E15" s="85"/>
      <c r="F15" s="85"/>
      <c r="G15" s="85"/>
      <c r="H15" s="85"/>
      <c r="I15" s="85"/>
      <c r="J15" s="85"/>
      <c r="K15" s="85"/>
    </row>
    <row r="16" spans="1:11" ht="14" x14ac:dyDescent="0.25">
      <c r="A16" s="100" t="s">
        <v>29</v>
      </c>
      <c r="B16" s="85"/>
      <c r="C16" s="85"/>
      <c r="D16" s="85"/>
      <c r="E16" s="85"/>
      <c r="F16" s="85"/>
      <c r="G16" s="85"/>
      <c r="H16" s="85"/>
      <c r="I16" s="85"/>
      <c r="J16" s="85"/>
      <c r="K16" s="85"/>
    </row>
    <row r="17" spans="1:11" x14ac:dyDescent="0.25">
      <c r="A17" s="85"/>
      <c r="B17" s="85"/>
      <c r="C17" s="85"/>
      <c r="D17" s="85"/>
      <c r="E17" s="85"/>
      <c r="F17" s="85"/>
      <c r="G17" s="85"/>
      <c r="H17" s="85"/>
      <c r="I17" s="85"/>
      <c r="J17" s="85"/>
      <c r="K17" s="85"/>
    </row>
    <row r="18" spans="1:11" ht="12.75" customHeight="1" x14ac:dyDescent="0.25">
      <c r="A18" s="101"/>
      <c r="B18" s="101"/>
      <c r="C18" s="101"/>
      <c r="D18" s="101"/>
      <c r="E18" s="101"/>
      <c r="F18" s="101"/>
      <c r="G18" s="101"/>
      <c r="H18" s="101"/>
      <c r="I18" s="101"/>
      <c r="J18" s="101"/>
      <c r="K18" s="101"/>
    </row>
    <row r="19" spans="1:11" x14ac:dyDescent="0.25">
      <c r="A19" s="101"/>
      <c r="B19" s="101"/>
      <c r="C19" s="101"/>
      <c r="D19" s="101"/>
      <c r="E19" s="101"/>
      <c r="F19" s="101"/>
      <c r="G19" s="101"/>
      <c r="H19" s="101"/>
      <c r="I19" s="101"/>
      <c r="J19" s="101"/>
      <c r="K19" s="101"/>
    </row>
    <row r="20" spans="1:11" x14ac:dyDescent="0.25">
      <c r="A20" s="101"/>
      <c r="B20" s="101"/>
      <c r="C20" s="101"/>
      <c r="D20" s="101"/>
      <c r="E20" s="101"/>
      <c r="F20" s="101"/>
      <c r="G20" s="101"/>
      <c r="H20" s="101"/>
      <c r="I20" s="101"/>
      <c r="J20" s="101"/>
      <c r="K20" s="101"/>
    </row>
    <row r="21" spans="1:11" x14ac:dyDescent="0.25">
      <c r="A21" s="101"/>
      <c r="B21" s="101"/>
      <c r="C21" s="101"/>
      <c r="D21" s="101"/>
      <c r="E21" s="101"/>
      <c r="F21" s="101"/>
      <c r="G21" s="101"/>
      <c r="H21" s="101"/>
      <c r="I21" s="101"/>
      <c r="J21" s="101"/>
      <c r="K21" s="101"/>
    </row>
    <row r="22" spans="1:11" x14ac:dyDescent="0.25">
      <c r="A22" s="101"/>
      <c r="B22" s="101"/>
      <c r="C22" s="101"/>
      <c r="D22" s="101"/>
      <c r="E22" s="101"/>
      <c r="F22" s="101"/>
      <c r="G22" s="101"/>
      <c r="H22" s="101"/>
      <c r="I22" s="101"/>
      <c r="J22" s="101"/>
      <c r="K22" s="101"/>
    </row>
    <row r="23" spans="1:11" x14ac:dyDescent="0.25">
      <c r="A23" s="101"/>
      <c r="B23" s="101"/>
      <c r="C23" s="101"/>
      <c r="D23" s="101"/>
      <c r="E23" s="101"/>
      <c r="F23" s="101"/>
      <c r="G23" s="101"/>
      <c r="H23" s="101"/>
      <c r="I23" s="101"/>
      <c r="J23" s="101"/>
      <c r="K23" s="101"/>
    </row>
  </sheetData>
  <mergeCells count="6">
    <mergeCell ref="E7:J7"/>
    <mergeCell ref="A18:K23"/>
    <mergeCell ref="A10:A11"/>
    <mergeCell ref="A2:K2"/>
    <mergeCell ref="A3:K3"/>
    <mergeCell ref="A4:K4"/>
  </mergeCells>
  <pageMargins left="0.70866141732283472" right="0.70866141732283472" top="0.74803149606299213" bottom="0.74803149606299213" header="0.31496062992125984" footer="0.31496062992125984"/>
  <pageSetup paperSize="9" scale="5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25"/>
  <sheetViews>
    <sheetView showGridLines="0" showZeros="0" zoomScale="70" zoomScaleNormal="70" workbookViewId="0">
      <selection activeCell="H22" sqref="H22"/>
    </sheetView>
  </sheetViews>
  <sheetFormatPr baseColWidth="10" defaultColWidth="11.453125" defaultRowHeight="15.5" x14ac:dyDescent="0.25"/>
  <cols>
    <col min="1" max="1" width="35.26953125" style="9" customWidth="1"/>
    <col min="2" max="2" width="30.26953125" style="10" customWidth="1"/>
    <col min="3" max="3" width="25.1796875" style="10" customWidth="1"/>
    <col min="4" max="4" width="17" style="10" customWidth="1"/>
    <col min="5" max="5" width="23" style="10" bestFit="1" customWidth="1"/>
    <col min="6" max="11" width="16.7265625" style="10" customWidth="1"/>
    <col min="12" max="12" width="18.08984375" style="10" bestFit="1" customWidth="1"/>
    <col min="13" max="17" width="16.7265625" style="10" customWidth="1"/>
    <col min="18" max="16384" width="11.453125" style="10"/>
  </cols>
  <sheetData>
    <row r="1" spans="1:21" x14ac:dyDescent="0.25">
      <c r="T1" s="12" t="s">
        <v>7</v>
      </c>
    </row>
    <row r="2" spans="1:21" s="3" customFormat="1" ht="48" customHeight="1" x14ac:dyDescent="0.2">
      <c r="A2" s="2"/>
      <c r="D2" s="4"/>
      <c r="E2" s="4"/>
      <c r="F2" s="4"/>
      <c r="G2" s="4"/>
      <c r="H2" s="5"/>
      <c r="M2" s="11"/>
      <c r="T2" s="13" t="s">
        <v>18</v>
      </c>
      <c r="U2" s="14">
        <v>90</v>
      </c>
    </row>
    <row r="3" spans="1:21" s="3" customFormat="1" ht="22.5" customHeight="1" x14ac:dyDescent="0.2">
      <c r="A3" s="60" t="s">
        <v>26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T3" s="22" t="s">
        <v>9</v>
      </c>
    </row>
    <row r="4" spans="1:21" s="3" customFormat="1" ht="22.5" customHeight="1" x14ac:dyDescent="0.2">
      <c r="A4" s="60" t="s">
        <v>27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</row>
    <row r="5" spans="1:21" s="3" customFormat="1" ht="24.65" customHeight="1" x14ac:dyDescent="0.2">
      <c r="A5" s="60" t="s">
        <v>3</v>
      </c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</row>
    <row r="6" spans="1:21" s="3" customFormat="1" ht="24.65" customHeight="1" thickBot="1" x14ac:dyDescent="0.25">
      <c r="A6" s="21"/>
      <c r="B6" s="21"/>
      <c r="C6" s="21"/>
      <c r="D6" s="21"/>
      <c r="E6" s="21"/>
      <c r="F6" s="21"/>
      <c r="G6" s="21"/>
      <c r="H6" s="4"/>
    </row>
    <row r="7" spans="1:21" s="3" customFormat="1" ht="24.75" customHeight="1" thickBot="1" x14ac:dyDescent="0.4">
      <c r="A7" s="2"/>
      <c r="B7" s="6"/>
      <c r="C7" s="7"/>
      <c r="D7" s="7"/>
      <c r="E7" s="54" t="s">
        <v>15</v>
      </c>
      <c r="F7" s="55"/>
      <c r="G7" s="55"/>
      <c r="H7" s="55"/>
      <c r="I7" s="55"/>
      <c r="J7" s="56"/>
      <c r="K7" s="57" t="s">
        <v>22</v>
      </c>
      <c r="L7" s="58"/>
      <c r="M7" s="58"/>
      <c r="N7" s="58"/>
      <c r="O7" s="58"/>
      <c r="P7" s="58"/>
      <c r="Q7" s="59"/>
    </row>
    <row r="8" spans="1:21" s="8" customFormat="1" ht="30.5" thickBot="1" x14ac:dyDescent="0.35">
      <c r="A8" s="15" t="s">
        <v>4</v>
      </c>
      <c r="B8" s="16" t="s">
        <v>5</v>
      </c>
      <c r="C8" s="17" t="s">
        <v>6</v>
      </c>
      <c r="D8" s="18" t="s">
        <v>0</v>
      </c>
      <c r="E8" s="43" t="s">
        <v>20</v>
      </c>
      <c r="F8" s="44" t="s">
        <v>1</v>
      </c>
      <c r="G8" s="44" t="s">
        <v>8</v>
      </c>
      <c r="H8" s="17" t="s">
        <v>10</v>
      </c>
      <c r="I8" s="17" t="s">
        <v>11</v>
      </c>
      <c r="J8" s="18" t="s">
        <v>12</v>
      </c>
      <c r="K8" s="43" t="s">
        <v>16</v>
      </c>
      <c r="L8" s="43" t="s">
        <v>20</v>
      </c>
      <c r="M8" s="44" t="s">
        <v>1</v>
      </c>
      <c r="N8" s="44" t="s">
        <v>17</v>
      </c>
      <c r="O8" s="44" t="s">
        <v>10</v>
      </c>
      <c r="P8" s="44" t="s">
        <v>11</v>
      </c>
      <c r="Q8" s="47" t="s">
        <v>12</v>
      </c>
    </row>
    <row r="9" spans="1:21" s="3" customFormat="1" ht="35.15" customHeight="1" thickBot="1" x14ac:dyDescent="0.25">
      <c r="A9" s="19" t="s">
        <v>24</v>
      </c>
      <c r="B9" s="36" t="s">
        <v>21</v>
      </c>
      <c r="C9" s="37">
        <v>210000</v>
      </c>
      <c r="D9" s="41">
        <v>6</v>
      </c>
      <c r="E9" s="67">
        <v>206122.96</v>
      </c>
      <c r="F9" s="68">
        <f>$U$2*(MIN(E$9:E$9)/E9)</f>
        <v>90</v>
      </c>
      <c r="G9" s="69">
        <f>D9+F9</f>
        <v>96</v>
      </c>
      <c r="H9" s="42">
        <v>1</v>
      </c>
      <c r="I9" s="24">
        <f>+$C9/$C$12*H9</f>
        <v>0.49763033175355448</v>
      </c>
      <c r="J9" s="46">
        <f t="shared" ref="J9:J11" si="0">+G9*I9</f>
        <v>47.772511848341232</v>
      </c>
      <c r="K9" s="71">
        <v>0.05</v>
      </c>
      <c r="L9" s="81">
        <f>+$E9*(1-K9)</f>
        <v>195816.81199999998</v>
      </c>
      <c r="M9" s="68">
        <f>$U$2*(MIN(L$9:L$9)/L9)</f>
        <v>90</v>
      </c>
      <c r="N9" s="68">
        <f>$D9+M9</f>
        <v>96</v>
      </c>
      <c r="O9" s="72">
        <v>1</v>
      </c>
      <c r="P9" s="73">
        <f>+$C9/$C$12*O9</f>
        <v>0.49763033175355448</v>
      </c>
      <c r="Q9" s="74">
        <f>+N9*P9</f>
        <v>47.772511848341232</v>
      </c>
    </row>
    <row r="10" spans="1:21" s="3" customFormat="1" ht="35.15" customHeight="1" x14ac:dyDescent="0.2">
      <c r="A10" s="19" t="s">
        <v>25</v>
      </c>
      <c r="B10" s="36" t="s">
        <v>21</v>
      </c>
      <c r="C10" s="37">
        <v>212000</v>
      </c>
      <c r="D10" s="38">
        <v>10</v>
      </c>
      <c r="E10" s="75">
        <v>211142</v>
      </c>
      <c r="F10" s="76">
        <f>$U$2*(MIN(E$10:E$11)/E10)</f>
        <v>68.066051756637719</v>
      </c>
      <c r="G10" s="77">
        <f t="shared" ref="G10:G11" si="1">D10+F10</f>
        <v>78.066051756637719</v>
      </c>
      <c r="H10" s="28"/>
      <c r="I10" s="24">
        <f>+$C10/$C$12*H10</f>
        <v>0</v>
      </c>
      <c r="J10" s="25">
        <f t="shared" si="0"/>
        <v>0</v>
      </c>
      <c r="K10" s="31">
        <v>0.05</v>
      </c>
      <c r="L10" s="45">
        <f t="shared" ref="L10:L11" si="2">+$E10*(1-K10)</f>
        <v>200584.9</v>
      </c>
      <c r="M10" s="35">
        <f>$U$2*(2-L10/MIN(L$10:L$11))</f>
        <v>66.948048235373179</v>
      </c>
      <c r="N10" s="35">
        <f t="shared" ref="N10:N11" si="3">$D10+M10</f>
        <v>76.948048235373179</v>
      </c>
      <c r="O10" s="23">
        <v>1</v>
      </c>
      <c r="P10" s="24">
        <f>+$C10/$C$12*O10</f>
        <v>0.50236966824644547</v>
      </c>
      <c r="Q10" s="25">
        <f t="shared" ref="Q10:Q11" si="4">+N10*P10</f>
        <v>38.656365464215909</v>
      </c>
    </row>
    <row r="11" spans="1:21" s="3" customFormat="1" ht="35.15" customHeight="1" thickBot="1" x14ac:dyDescent="0.25">
      <c r="A11" s="61"/>
      <c r="B11" s="64" t="s">
        <v>23</v>
      </c>
      <c r="C11" s="65">
        <v>212000</v>
      </c>
      <c r="D11" s="66">
        <v>10</v>
      </c>
      <c r="E11" s="78">
        <v>159684.47</v>
      </c>
      <c r="F11" s="79">
        <f>$U$2*(MIN(E$10:E$11)/E11)</f>
        <v>90</v>
      </c>
      <c r="G11" s="80">
        <f t="shared" si="1"/>
        <v>100</v>
      </c>
      <c r="H11" s="70">
        <v>1</v>
      </c>
      <c r="I11" s="26">
        <f>+$C11/$C$12*H11</f>
        <v>0.50236966824644547</v>
      </c>
      <c r="J11" s="27">
        <f t="shared" si="0"/>
        <v>50.236966824644547</v>
      </c>
      <c r="K11" s="30"/>
      <c r="L11" s="32">
        <f t="shared" si="2"/>
        <v>159684.47</v>
      </c>
      <c r="M11" s="20">
        <f>$U$2*(2-L11/MIN(L$10:L$11))</f>
        <v>90</v>
      </c>
      <c r="N11" s="20">
        <f t="shared" si="3"/>
        <v>100</v>
      </c>
      <c r="O11" s="29"/>
      <c r="P11" s="26">
        <f>+$C11/$C$12*O11</f>
        <v>0</v>
      </c>
      <c r="Q11" s="27">
        <f t="shared" si="4"/>
        <v>0</v>
      </c>
    </row>
    <row r="12" spans="1:21" ht="42.75" customHeight="1" thickBot="1" x14ac:dyDescent="0.3">
      <c r="B12" s="62" t="s">
        <v>13</v>
      </c>
      <c r="C12" s="63">
        <f>C9+C10</f>
        <v>422000</v>
      </c>
      <c r="I12" s="33" t="s">
        <v>14</v>
      </c>
      <c r="J12" s="34">
        <f>SUM(J9:J11)</f>
        <v>98.009478672985779</v>
      </c>
      <c r="P12" s="33" t="s">
        <v>14</v>
      </c>
      <c r="Q12" s="34">
        <f>SUM(Q9:Q11)</f>
        <v>86.428877312557148</v>
      </c>
    </row>
    <row r="15" spans="1:21" ht="14" x14ac:dyDescent="0.3">
      <c r="A15" s="1"/>
    </row>
    <row r="16" spans="1:21" ht="14" x14ac:dyDescent="0.3">
      <c r="A16" s="1"/>
    </row>
    <row r="18" spans="1:12" ht="56.25" customHeight="1" x14ac:dyDescent="0.25">
      <c r="A18" s="53"/>
      <c r="B18" s="53"/>
      <c r="C18" s="53"/>
      <c r="D18" s="53"/>
      <c r="E18" s="53"/>
      <c r="F18" s="53"/>
      <c r="G18" s="53"/>
    </row>
    <row r="25" spans="1:12" x14ac:dyDescent="0.25">
      <c r="L25" s="84"/>
    </row>
  </sheetData>
  <mergeCells count="6">
    <mergeCell ref="A18:G18"/>
    <mergeCell ref="E7:J7"/>
    <mergeCell ref="K7:Q7"/>
    <mergeCell ref="A3:Q3"/>
    <mergeCell ref="A4:Q4"/>
    <mergeCell ref="A5:Q5"/>
  </mergeCells>
  <printOptions horizontalCentered="1"/>
  <pageMargins left="0" right="0" top="0.35433070866141736" bottom="0.35433070866141736" header="0.31496062992125984" footer="0.31496062992125984"/>
  <pageSetup paperSize="9" scale="35" orientation="landscape" r:id="rId1"/>
  <ignoredErrors>
    <ignoredError sqref="P9:P10" evalError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ALTERNATIVA ADJUDICADA</vt:lpstr>
      <vt:lpstr>valoración</vt:lpstr>
      <vt:lpstr>'ALTERNATIVA ADJUDICADA'!Área_de_impresión</vt:lpstr>
      <vt:lpstr>valoración!Área_de_impresión</vt:lpstr>
    </vt:vector>
  </TitlesOfParts>
  <Company>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antonio_casanova</dc:creator>
  <cp:lastModifiedBy>SILVIA BENEGAS MAESTRO</cp:lastModifiedBy>
  <cp:lastPrinted>2025-05-23T11:15:34Z</cp:lastPrinted>
  <dcterms:created xsi:type="dcterms:W3CDTF">2007-03-30T09:59:06Z</dcterms:created>
  <dcterms:modified xsi:type="dcterms:W3CDTF">2025-05-23T11:16:22Z</dcterms:modified>
</cp:coreProperties>
</file>