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3. EVALUACION\S-03764-2024 Servicio de Soporte a Usuarios de RTVE (SAU25)\Informe\"/>
    </mc:Choice>
  </mc:AlternateContent>
  <xr:revisionPtr revIDLastSave="0" documentId="13_ncr:1_{8F4257E8-E4E7-44B5-BFC8-F49172DBC6D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SUMEN" sheetId="3" r:id="rId1"/>
    <sheet name="ANS" sheetId="1" r:id="rId2"/>
    <sheet name="Equipo de trabajo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2" l="1"/>
  <c r="D7" i="3"/>
  <c r="C7" i="3"/>
  <c r="D6" i="3"/>
  <c r="C6" i="3"/>
  <c r="E6" i="3"/>
  <c r="E7" i="3"/>
  <c r="E4" i="3"/>
  <c r="C5" i="3"/>
  <c r="D4" i="3"/>
  <c r="C4" i="3"/>
  <c r="N32" i="2"/>
  <c r="K32" i="2"/>
  <c r="H32" i="2"/>
  <c r="D5" i="3" s="1"/>
  <c r="E5" i="3" s="1"/>
  <c r="E32" i="2"/>
  <c r="N31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" i="2"/>
  <c r="P11" i="1"/>
  <c r="O11" i="1"/>
  <c r="N11" i="1"/>
  <c r="M11" i="1"/>
  <c r="I5" i="1"/>
  <c r="J5" i="1"/>
  <c r="K5" i="1"/>
  <c r="I6" i="1"/>
  <c r="J6" i="1"/>
  <c r="K6" i="1"/>
  <c r="I7" i="1"/>
  <c r="J7" i="1"/>
  <c r="K7" i="1"/>
  <c r="I8" i="1"/>
  <c r="J8" i="1"/>
  <c r="K8" i="1"/>
  <c r="I9" i="1"/>
  <c r="J9" i="1"/>
  <c r="K9" i="1"/>
  <c r="I10" i="1"/>
  <c r="J10" i="1"/>
  <c r="K10" i="1"/>
  <c r="H5" i="1"/>
  <c r="H6" i="1"/>
  <c r="H7" i="1"/>
  <c r="H8" i="1"/>
  <c r="H9" i="1"/>
  <c r="L9" i="1" s="1"/>
  <c r="M9" i="1" s="1"/>
  <c r="H10" i="1"/>
  <c r="I4" i="1"/>
  <c r="J4" i="1"/>
  <c r="K4" i="1"/>
  <c r="H4" i="1"/>
  <c r="H3" i="1"/>
  <c r="I3" i="1"/>
  <c r="J3" i="1"/>
  <c r="K3" i="1"/>
  <c r="B12" i="1"/>
  <c r="E31" i="2" l="1"/>
  <c r="L6" i="1"/>
  <c r="M6" i="1" s="1"/>
  <c r="L5" i="1"/>
  <c r="M5" i="1" s="1"/>
  <c r="L3" i="1"/>
  <c r="M3" i="1" s="1"/>
  <c r="L8" i="1"/>
  <c r="M8" i="1" s="1"/>
  <c r="L4" i="1"/>
  <c r="M4" i="1" s="1"/>
  <c r="L7" i="1"/>
  <c r="M7" i="1" s="1"/>
  <c r="N6" i="1"/>
  <c r="P9" i="1"/>
  <c r="O9" i="1"/>
  <c r="N9" i="1"/>
  <c r="L10" i="1"/>
  <c r="P10" i="1" s="1"/>
  <c r="K31" i="2" l="1"/>
  <c r="N3" i="1"/>
  <c r="P6" i="1"/>
  <c r="O6" i="1"/>
  <c r="N5" i="1"/>
  <c r="O5" i="1"/>
  <c r="O3" i="1"/>
  <c r="P3" i="1"/>
  <c r="P5" i="1"/>
  <c r="P4" i="1"/>
  <c r="P7" i="1"/>
  <c r="O7" i="1"/>
  <c r="N4" i="1"/>
  <c r="N7" i="1"/>
  <c r="N8" i="1"/>
  <c r="O4" i="1"/>
  <c r="P8" i="1"/>
  <c r="O8" i="1"/>
  <c r="N10" i="1"/>
  <c r="O10" i="1"/>
  <c r="M10" i="1"/>
  <c r="M12" i="1" s="1"/>
  <c r="P12" i="1" l="1"/>
  <c r="O12" i="1"/>
  <c r="N12" i="1"/>
</calcChain>
</file>

<file path=xl/sharedStrings.xml><?xml version="1.0" encoding="utf-8"?>
<sst xmlns="http://schemas.openxmlformats.org/spreadsheetml/2006/main" count="65" uniqueCount="40">
  <si>
    <t>AYESA</t>
  </si>
  <si>
    <t>INFOREIN</t>
  </si>
  <si>
    <t>TELEFONICA</t>
  </si>
  <si>
    <t>Porcentaje mínimo de incidencias resultas en CAU N1</t>
  </si>
  <si>
    <t>PUNTOS MAXIMOS</t>
  </si>
  <si>
    <t>OFERTADO</t>
  </si>
  <si>
    <t>Tiempo medio de espera de llamadas</t>
  </si>
  <si>
    <t>Porcentaje máximo de llamadas perdidas 12x5</t>
  </si>
  <si>
    <t>Porcentaje máximo de llamadas perdidas 24X7</t>
  </si>
  <si>
    <t>Tiempo medio de atención de incidencias vía Web/mail/chat</t>
  </si>
  <si>
    <t>Tiempo medio de resolución de incidencias</t>
  </si>
  <si>
    <t>Tiempo medio de resolución de averías en Madrid y Barcelona</t>
  </si>
  <si>
    <t>Tiempo medio de resolución de averías en el resto de Comunidades</t>
  </si>
  <si>
    <t>Otros</t>
  </si>
  <si>
    <t>MEJORA</t>
  </si>
  <si>
    <t>PUNTOS</t>
  </si>
  <si>
    <t>VALOR OBJETIVO</t>
  </si>
  <si>
    <t>MAYOR PORCENTAJE</t>
  </si>
  <si>
    <t>Recurso</t>
  </si>
  <si>
    <t>Total</t>
  </si>
  <si>
    <t>SERVICIOS</t>
  </si>
  <si>
    <t>OPERACIÓN CAU</t>
  </si>
  <si>
    <t>MANTENIMIENTO HARDWARE Y SOFTWARE</t>
  </si>
  <si>
    <t>INSTALACIONES</t>
  </si>
  <si>
    <t>COMUNICACIONES</t>
  </si>
  <si>
    <t>DISTR. SOFTW., SOPORTE EXPERTO Y CIBERS.</t>
  </si>
  <si>
    <t>AUXILIARES</t>
  </si>
  <si>
    <t>INVENTARIO</t>
  </si>
  <si>
    <t>Experiencia</t>
  </si>
  <si>
    <t>Certificados</t>
  </si>
  <si>
    <t>TOTAL</t>
  </si>
  <si>
    <t>TOTAL SUMA</t>
  </si>
  <si>
    <t>PUNTOS EQUIPO TRABAJO</t>
  </si>
  <si>
    <t>INFOSER</t>
  </si>
  <si>
    <t>PUNTUACION</t>
  </si>
  <si>
    <t>ANS</t>
  </si>
  <si>
    <t>EQUIPO TRABAJO</t>
  </si>
  <si>
    <t>Max. 4 puntos</t>
  </si>
  <si>
    <t>Max. 5 puntos</t>
  </si>
  <si>
    <t>LICITADOR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</si>
</sst>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_-* #,##0.0000_-;\-* #,##0.0000_-;_-* &quot;-&quot;??_-;_-@_-"/>
    <numFmt numFmtId="166" formatCode="0.000%"/>
    <numFmt numFmtId="167" formatCode="0.000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4" borderId="8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6" fontId="0" fillId="2" borderId="2" xfId="2" applyNumberFormat="1" applyFont="1" applyFill="1" applyBorder="1" applyAlignment="1">
      <alignment vertical="center" wrapText="1"/>
    </xf>
    <xf numFmtId="166" fontId="0" fillId="2" borderId="1" xfId="2" applyNumberFormat="1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67" fontId="1" fillId="0" borderId="1" xfId="0" applyNumberFormat="1" applyFont="1" applyBorder="1" applyAlignment="1">
      <alignment horizontal="center" vertical="center"/>
    </xf>
    <xf numFmtId="167" fontId="4" fillId="3" borderId="1" xfId="0" applyNumberFormat="1" applyFont="1" applyFill="1" applyBorder="1" applyAlignment="1">
      <alignment horizontal="center" vertical="center"/>
    </xf>
    <xf numFmtId="167" fontId="4" fillId="0" borderId="0" xfId="0" applyNumberFormat="1" applyFont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0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528D1-A6FE-FD48-8444-D16AF59F0A1B}">
  <dimension ref="B2:E7"/>
  <sheetViews>
    <sheetView zoomScale="150" zoomScaleNormal="150" workbookViewId="0">
      <selection activeCell="I12" sqref="I12"/>
    </sheetView>
  </sheetViews>
  <sheetFormatPr baseColWidth="10" defaultRowHeight="15" x14ac:dyDescent="0.25"/>
  <cols>
    <col min="2" max="2" width="20.85546875" customWidth="1"/>
    <col min="3" max="3" width="18.85546875" customWidth="1"/>
    <col min="4" max="4" width="19" customWidth="1"/>
    <col min="5" max="5" width="12.28515625" customWidth="1"/>
  </cols>
  <sheetData>
    <row r="2" spans="2:5" ht="21" customHeight="1" x14ac:dyDescent="0.25">
      <c r="B2" s="40" t="s">
        <v>39</v>
      </c>
      <c r="C2" s="35" t="s">
        <v>35</v>
      </c>
      <c r="D2" s="35" t="s">
        <v>36</v>
      </c>
      <c r="E2" s="40" t="s">
        <v>30</v>
      </c>
    </row>
    <row r="3" spans="2:5" ht="21" customHeight="1" x14ac:dyDescent="0.25">
      <c r="B3" s="40"/>
      <c r="C3" s="35" t="s">
        <v>37</v>
      </c>
      <c r="D3" s="35" t="s">
        <v>38</v>
      </c>
      <c r="E3" s="40"/>
    </row>
    <row r="4" spans="2:5" ht="26.1" customHeight="1" x14ac:dyDescent="0.25">
      <c r="B4" s="36" t="s">
        <v>0</v>
      </c>
      <c r="C4" s="37">
        <f>+ANS!M12</f>
        <v>1.4762499999999998</v>
      </c>
      <c r="D4" s="37">
        <f>+'Equipo de trabajo'!E32</f>
        <v>2.1035714285714286</v>
      </c>
      <c r="E4" s="38">
        <f>+C4+D4</f>
        <v>3.5798214285714285</v>
      </c>
    </row>
    <row r="5" spans="2:5" ht="26.1" customHeight="1" x14ac:dyDescent="0.25">
      <c r="B5" s="36" t="s">
        <v>1</v>
      </c>
      <c r="C5" s="37">
        <f>+ANS!N12</f>
        <v>4.0000000000000009</v>
      </c>
      <c r="D5" s="37">
        <f>+'Equipo de trabajo'!H32</f>
        <v>4.7883928571428571</v>
      </c>
      <c r="E5" s="38">
        <f t="shared" ref="E5:E7" si="0">+C5+D5</f>
        <v>8.788392857142858</v>
      </c>
    </row>
    <row r="6" spans="2:5" ht="26.1" customHeight="1" x14ac:dyDescent="0.25">
      <c r="B6" s="36" t="s">
        <v>33</v>
      </c>
      <c r="C6" s="37">
        <f>ANS!O12</f>
        <v>3.01</v>
      </c>
      <c r="D6" s="37">
        <f>'Equipo de trabajo'!K32</f>
        <v>5</v>
      </c>
      <c r="E6" s="38">
        <f t="shared" si="0"/>
        <v>8.01</v>
      </c>
    </row>
    <row r="7" spans="2:5" ht="26.1" customHeight="1" x14ac:dyDescent="0.25">
      <c r="B7" s="36" t="s">
        <v>2</v>
      </c>
      <c r="C7" s="37">
        <f>ANS!P12</f>
        <v>1.9474999999999998</v>
      </c>
      <c r="D7" s="37">
        <f>'Equipo de trabajo'!N32</f>
        <v>0.20357142857142854</v>
      </c>
      <c r="E7" s="38">
        <f t="shared" si="0"/>
        <v>2.1510714285714285</v>
      </c>
    </row>
  </sheetData>
  <mergeCells count="2">
    <mergeCell ref="B2:B3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"/>
  <sheetViews>
    <sheetView tabSelected="1" zoomScale="110" zoomScaleNormal="110" workbookViewId="0">
      <selection activeCell="K17" sqref="K17"/>
    </sheetView>
  </sheetViews>
  <sheetFormatPr baseColWidth="10" defaultColWidth="9.140625" defaultRowHeight="15" x14ac:dyDescent="0.25"/>
  <cols>
    <col min="1" max="1" width="48.85546875" bestFit="1" customWidth="1"/>
    <col min="2" max="2" width="10.7109375" style="1" customWidth="1"/>
    <col min="3" max="3" width="8.28515625" style="1" customWidth="1"/>
    <col min="4" max="4" width="9.42578125" style="1" bestFit="1" customWidth="1"/>
    <col min="5" max="5" width="9.7109375" style="1" bestFit="1" customWidth="1"/>
    <col min="6" max="6" width="11.7109375" style="1" bestFit="1" customWidth="1"/>
    <col min="7" max="7" width="10.42578125" style="1" customWidth="1"/>
    <col min="8" max="8" width="10.28515625" customWidth="1"/>
    <col min="9" max="9" width="9.42578125" bestFit="1" customWidth="1"/>
    <col min="10" max="10" width="9.7109375" bestFit="1" customWidth="1"/>
    <col min="11" max="11" width="11.7109375" bestFit="1" customWidth="1"/>
    <col min="12" max="12" width="12.7109375" customWidth="1"/>
    <col min="13" max="13" width="9.42578125" customWidth="1"/>
    <col min="14" max="14" width="9.42578125" bestFit="1" customWidth="1"/>
    <col min="15" max="15" width="9.7109375" bestFit="1" customWidth="1"/>
    <col min="16" max="16" width="11.7109375" bestFit="1" customWidth="1"/>
  </cols>
  <sheetData>
    <row r="1" spans="1:16" ht="21.75" customHeight="1" x14ac:dyDescent="0.25">
      <c r="B1" s="42" t="s">
        <v>4</v>
      </c>
      <c r="C1" s="41" t="s">
        <v>5</v>
      </c>
      <c r="D1" s="41"/>
      <c r="E1" s="41"/>
      <c r="F1" s="41"/>
      <c r="G1" s="44" t="s">
        <v>16</v>
      </c>
      <c r="H1" s="41" t="s">
        <v>14</v>
      </c>
      <c r="I1" s="41"/>
      <c r="J1" s="41"/>
      <c r="K1" s="41"/>
      <c r="L1" s="44" t="s">
        <v>17</v>
      </c>
      <c r="M1" s="41" t="s">
        <v>34</v>
      </c>
      <c r="N1" s="41"/>
      <c r="O1" s="41"/>
      <c r="P1" s="41"/>
    </row>
    <row r="2" spans="1:16" s="3" customFormat="1" ht="21.75" customHeight="1" x14ac:dyDescent="0.25">
      <c r="B2" s="43"/>
      <c r="C2" s="2" t="s">
        <v>0</v>
      </c>
      <c r="D2" s="2" t="s">
        <v>1</v>
      </c>
      <c r="E2" s="2" t="s">
        <v>33</v>
      </c>
      <c r="F2" s="2" t="s">
        <v>2</v>
      </c>
      <c r="G2" s="45"/>
      <c r="H2" s="2" t="s">
        <v>0</v>
      </c>
      <c r="I2" s="2" t="s">
        <v>1</v>
      </c>
      <c r="J2" s="2" t="s">
        <v>33</v>
      </c>
      <c r="K2" s="2" t="s">
        <v>2</v>
      </c>
      <c r="L2" s="45"/>
      <c r="M2" s="2" t="s">
        <v>0</v>
      </c>
      <c r="N2" s="2" t="s">
        <v>1</v>
      </c>
      <c r="O2" s="2" t="s">
        <v>33</v>
      </c>
      <c r="P2" s="2" t="s">
        <v>2</v>
      </c>
    </row>
    <row r="3" spans="1:16" s="3" customFormat="1" ht="21.75" customHeight="1" x14ac:dyDescent="0.25">
      <c r="A3" s="9" t="s">
        <v>3</v>
      </c>
      <c r="B3" s="11">
        <v>0.45</v>
      </c>
      <c r="C3" s="5">
        <v>65</v>
      </c>
      <c r="D3" s="5">
        <v>70</v>
      </c>
      <c r="E3" s="5">
        <v>70</v>
      </c>
      <c r="F3" s="5">
        <v>70</v>
      </c>
      <c r="G3" s="16">
        <v>60</v>
      </c>
      <c r="H3" s="6">
        <f>+(C3 - $G3)/$G3</f>
        <v>8.3333333333333329E-2</v>
      </c>
      <c r="I3" s="6">
        <f>+(D3 - $G3)/$G3</f>
        <v>0.16666666666666666</v>
      </c>
      <c r="J3" s="6">
        <f>+(E3 - $G3)/$G3</f>
        <v>0.16666666666666666</v>
      </c>
      <c r="K3" s="6">
        <f>+(F3 - $G3)/$G3</f>
        <v>0.16666666666666666</v>
      </c>
      <c r="L3" s="32">
        <f t="shared" ref="L3:L10" si="0">MAX(H3:K3)</f>
        <v>0.16666666666666666</v>
      </c>
      <c r="M3" s="7">
        <f t="shared" ref="M3:M11" si="1">+$B3*H3/$L3</f>
        <v>0.22500000000000001</v>
      </c>
      <c r="N3" s="7">
        <f t="shared" ref="N3:N11" si="2">+$B3*I3/$L3</f>
        <v>0.45</v>
      </c>
      <c r="O3" s="7">
        <f t="shared" ref="O3:O11" si="3">+$B3*J3/$L3</f>
        <v>0.45</v>
      </c>
      <c r="P3" s="7">
        <f t="shared" ref="P3:P11" si="4">+$B3*K3/$L3</f>
        <v>0.45</v>
      </c>
    </row>
    <row r="4" spans="1:16" s="3" customFormat="1" ht="21.75" customHeight="1" x14ac:dyDescent="0.25">
      <c r="A4" s="9" t="s">
        <v>6</v>
      </c>
      <c r="B4" s="10">
        <v>0.45</v>
      </c>
      <c r="C4" s="5">
        <v>9.5</v>
      </c>
      <c r="D4" s="5">
        <v>6</v>
      </c>
      <c r="E4" s="5">
        <v>8</v>
      </c>
      <c r="F4" s="5">
        <v>8</v>
      </c>
      <c r="G4" s="15">
        <v>10</v>
      </c>
      <c r="H4" s="6">
        <f t="shared" ref="H4:K10" si="5">+($G4-C4)/$G4</f>
        <v>0.05</v>
      </c>
      <c r="I4" s="6">
        <f t="shared" si="5"/>
        <v>0.4</v>
      </c>
      <c r="J4" s="6">
        <f t="shared" si="5"/>
        <v>0.2</v>
      </c>
      <c r="K4" s="6">
        <f t="shared" si="5"/>
        <v>0.2</v>
      </c>
      <c r="L4" s="33">
        <f t="shared" si="0"/>
        <v>0.4</v>
      </c>
      <c r="M4" s="7">
        <f t="shared" si="1"/>
        <v>5.6250000000000001E-2</v>
      </c>
      <c r="N4" s="7">
        <f t="shared" si="2"/>
        <v>0.45</v>
      </c>
      <c r="O4" s="7">
        <f t="shared" si="3"/>
        <v>0.22500000000000001</v>
      </c>
      <c r="P4" s="7">
        <f t="shared" si="4"/>
        <v>0.22500000000000001</v>
      </c>
    </row>
    <row r="5" spans="1:16" s="3" customFormat="1" ht="21.75" customHeight="1" x14ac:dyDescent="0.25">
      <c r="A5" s="9" t="s">
        <v>7</v>
      </c>
      <c r="B5" s="10">
        <v>0.45</v>
      </c>
      <c r="C5" s="5">
        <v>3</v>
      </c>
      <c r="D5" s="5">
        <v>1.5</v>
      </c>
      <c r="E5" s="5">
        <v>2</v>
      </c>
      <c r="F5" s="5">
        <v>3</v>
      </c>
      <c r="G5" s="15">
        <v>4</v>
      </c>
      <c r="H5" s="6">
        <f t="shared" si="5"/>
        <v>0.25</v>
      </c>
      <c r="I5" s="6">
        <f t="shared" si="5"/>
        <v>0.625</v>
      </c>
      <c r="J5" s="6">
        <f t="shared" si="5"/>
        <v>0.5</v>
      </c>
      <c r="K5" s="6">
        <f t="shared" si="5"/>
        <v>0.25</v>
      </c>
      <c r="L5" s="33">
        <f t="shared" si="0"/>
        <v>0.625</v>
      </c>
      <c r="M5" s="7">
        <f t="shared" si="1"/>
        <v>0.18</v>
      </c>
      <c r="N5" s="7">
        <f t="shared" si="2"/>
        <v>0.45</v>
      </c>
      <c r="O5" s="7">
        <f t="shared" si="3"/>
        <v>0.36</v>
      </c>
      <c r="P5" s="7">
        <f t="shared" si="4"/>
        <v>0.18</v>
      </c>
    </row>
    <row r="6" spans="1:16" s="3" customFormat="1" ht="21.75" customHeight="1" x14ac:dyDescent="0.25">
      <c r="A6" s="9" t="s">
        <v>8</v>
      </c>
      <c r="B6" s="10">
        <v>0.45</v>
      </c>
      <c r="C6" s="5">
        <v>3.5</v>
      </c>
      <c r="D6" s="5">
        <v>1</v>
      </c>
      <c r="E6" s="5">
        <v>2</v>
      </c>
      <c r="F6" s="5">
        <v>3</v>
      </c>
      <c r="G6" s="15">
        <v>4</v>
      </c>
      <c r="H6" s="6">
        <f t="shared" si="5"/>
        <v>0.125</v>
      </c>
      <c r="I6" s="6">
        <f t="shared" si="5"/>
        <v>0.75</v>
      </c>
      <c r="J6" s="6">
        <f t="shared" si="5"/>
        <v>0.5</v>
      </c>
      <c r="K6" s="6">
        <f t="shared" si="5"/>
        <v>0.25</v>
      </c>
      <c r="L6" s="33">
        <f t="shared" si="0"/>
        <v>0.75</v>
      </c>
      <c r="M6" s="7">
        <f t="shared" si="1"/>
        <v>7.4999999999999997E-2</v>
      </c>
      <c r="N6" s="7">
        <f t="shared" si="2"/>
        <v>0.45</v>
      </c>
      <c r="O6" s="7">
        <f t="shared" si="3"/>
        <v>0.3</v>
      </c>
      <c r="P6" s="7">
        <f t="shared" si="4"/>
        <v>0.15</v>
      </c>
    </row>
    <row r="7" spans="1:16" s="3" customFormat="1" ht="21.75" customHeight="1" x14ac:dyDescent="0.25">
      <c r="A7" s="9" t="s">
        <v>9</v>
      </c>
      <c r="B7" s="10">
        <v>0.45</v>
      </c>
      <c r="C7" s="5">
        <v>9</v>
      </c>
      <c r="D7" s="5">
        <v>5</v>
      </c>
      <c r="E7" s="5">
        <v>5</v>
      </c>
      <c r="F7" s="5">
        <v>8</v>
      </c>
      <c r="G7" s="15">
        <v>10</v>
      </c>
      <c r="H7" s="6">
        <f t="shared" si="5"/>
        <v>0.1</v>
      </c>
      <c r="I7" s="6">
        <f t="shared" si="5"/>
        <v>0.5</v>
      </c>
      <c r="J7" s="6">
        <f t="shared" si="5"/>
        <v>0.5</v>
      </c>
      <c r="K7" s="6">
        <f t="shared" si="5"/>
        <v>0.2</v>
      </c>
      <c r="L7" s="33">
        <f t="shared" si="0"/>
        <v>0.5</v>
      </c>
      <c r="M7" s="7">
        <f t="shared" si="1"/>
        <v>9.0000000000000011E-2</v>
      </c>
      <c r="N7" s="7">
        <f t="shared" si="2"/>
        <v>0.45</v>
      </c>
      <c r="O7" s="7">
        <f t="shared" si="3"/>
        <v>0.45</v>
      </c>
      <c r="P7" s="7">
        <f t="shared" si="4"/>
        <v>0.18000000000000002</v>
      </c>
    </row>
    <row r="8" spans="1:16" s="3" customFormat="1" ht="21.75" customHeight="1" x14ac:dyDescent="0.25">
      <c r="A8" s="9" t="s">
        <v>10</v>
      </c>
      <c r="B8" s="10">
        <v>0.45</v>
      </c>
      <c r="C8" s="5">
        <v>20</v>
      </c>
      <c r="D8" s="5">
        <v>15</v>
      </c>
      <c r="E8" s="5">
        <v>20</v>
      </c>
      <c r="F8" s="5">
        <v>25</v>
      </c>
      <c r="G8" s="15">
        <v>30</v>
      </c>
      <c r="H8" s="6">
        <f t="shared" si="5"/>
        <v>0.33333333333333331</v>
      </c>
      <c r="I8" s="6">
        <f t="shared" si="5"/>
        <v>0.5</v>
      </c>
      <c r="J8" s="6">
        <f t="shared" si="5"/>
        <v>0.33333333333333331</v>
      </c>
      <c r="K8" s="6">
        <f t="shared" si="5"/>
        <v>0.16666666666666666</v>
      </c>
      <c r="L8" s="33">
        <f t="shared" si="0"/>
        <v>0.5</v>
      </c>
      <c r="M8" s="7">
        <f t="shared" si="1"/>
        <v>0.3</v>
      </c>
      <c r="N8" s="7">
        <f t="shared" si="2"/>
        <v>0.45</v>
      </c>
      <c r="O8" s="7">
        <f t="shared" si="3"/>
        <v>0.3</v>
      </c>
      <c r="P8" s="7">
        <f t="shared" si="4"/>
        <v>0.15</v>
      </c>
    </row>
    <row r="9" spans="1:16" s="3" customFormat="1" ht="21.75" customHeight="1" x14ac:dyDescent="0.25">
      <c r="A9" s="9" t="s">
        <v>11</v>
      </c>
      <c r="B9" s="10">
        <v>0.45</v>
      </c>
      <c r="C9" s="5">
        <v>105</v>
      </c>
      <c r="D9" s="5">
        <v>75</v>
      </c>
      <c r="E9" s="5">
        <v>90</v>
      </c>
      <c r="F9" s="5">
        <v>90</v>
      </c>
      <c r="G9" s="15">
        <v>120</v>
      </c>
      <c r="H9" s="6">
        <f t="shared" si="5"/>
        <v>0.125</v>
      </c>
      <c r="I9" s="6">
        <f t="shared" si="5"/>
        <v>0.375</v>
      </c>
      <c r="J9" s="6">
        <f t="shared" si="5"/>
        <v>0.25</v>
      </c>
      <c r="K9" s="6">
        <f t="shared" si="5"/>
        <v>0.25</v>
      </c>
      <c r="L9" s="33">
        <f t="shared" si="0"/>
        <v>0.375</v>
      </c>
      <c r="M9" s="7">
        <f t="shared" si="1"/>
        <v>0.15</v>
      </c>
      <c r="N9" s="7">
        <f t="shared" si="2"/>
        <v>0.45</v>
      </c>
      <c r="O9" s="7">
        <f t="shared" si="3"/>
        <v>0.3</v>
      </c>
      <c r="P9" s="7">
        <f t="shared" si="4"/>
        <v>0.3</v>
      </c>
    </row>
    <row r="10" spans="1:16" s="3" customFormat="1" ht="21.75" customHeight="1" x14ac:dyDescent="0.25">
      <c r="A10" s="9" t="s">
        <v>12</v>
      </c>
      <c r="B10" s="10">
        <v>0.45</v>
      </c>
      <c r="C10" s="5">
        <v>300</v>
      </c>
      <c r="D10" s="5">
        <v>180</v>
      </c>
      <c r="E10" s="5">
        <v>240</v>
      </c>
      <c r="F10" s="5">
        <v>270</v>
      </c>
      <c r="G10" s="15">
        <v>300</v>
      </c>
      <c r="H10" s="6">
        <f t="shared" si="5"/>
        <v>0</v>
      </c>
      <c r="I10" s="6">
        <f t="shared" si="5"/>
        <v>0.4</v>
      </c>
      <c r="J10" s="6">
        <f t="shared" si="5"/>
        <v>0.2</v>
      </c>
      <c r="K10" s="6">
        <f t="shared" si="5"/>
        <v>0.1</v>
      </c>
      <c r="L10" s="33">
        <f t="shared" si="0"/>
        <v>0.4</v>
      </c>
      <c r="M10" s="7">
        <f t="shared" si="1"/>
        <v>0</v>
      </c>
      <c r="N10" s="7">
        <f t="shared" si="2"/>
        <v>0.45</v>
      </c>
      <c r="O10" s="7">
        <f t="shared" si="3"/>
        <v>0.22500000000000001</v>
      </c>
      <c r="P10" s="7">
        <f t="shared" si="4"/>
        <v>0.1125</v>
      </c>
    </row>
    <row r="11" spans="1:16" s="3" customFormat="1" ht="21.75" customHeight="1" x14ac:dyDescent="0.25">
      <c r="A11" s="9" t="s">
        <v>13</v>
      </c>
      <c r="B11" s="10">
        <v>0.4</v>
      </c>
      <c r="C11" s="5">
        <v>2</v>
      </c>
      <c r="D11" s="5">
        <v>2</v>
      </c>
      <c r="E11" s="5">
        <v>2</v>
      </c>
      <c r="F11" s="5">
        <v>1</v>
      </c>
      <c r="G11" s="15">
        <v>0</v>
      </c>
      <c r="H11" s="8">
        <v>2</v>
      </c>
      <c r="I11" s="8">
        <v>2</v>
      </c>
      <c r="J11" s="8">
        <v>2</v>
      </c>
      <c r="K11" s="8">
        <v>1</v>
      </c>
      <c r="L11" s="4">
        <v>2</v>
      </c>
      <c r="M11" s="7">
        <f t="shared" si="1"/>
        <v>0.4</v>
      </c>
      <c r="N11" s="7">
        <f t="shared" si="2"/>
        <v>0.4</v>
      </c>
      <c r="O11" s="7">
        <f t="shared" si="3"/>
        <v>0.4</v>
      </c>
      <c r="P11" s="7">
        <f t="shared" si="4"/>
        <v>0.2</v>
      </c>
    </row>
    <row r="12" spans="1:16" ht="26.25" customHeight="1" x14ac:dyDescent="0.25">
      <c r="A12" s="12" t="s">
        <v>15</v>
      </c>
      <c r="B12" s="13">
        <f>SUM(B3:B11)</f>
        <v>4.0000000000000009</v>
      </c>
      <c r="C12" s="13"/>
      <c r="D12" s="13"/>
      <c r="E12" s="13"/>
      <c r="F12" s="13"/>
      <c r="G12" s="13"/>
      <c r="H12" s="12"/>
      <c r="I12" s="12"/>
      <c r="J12" s="12"/>
      <c r="K12" s="12"/>
      <c r="L12" s="12"/>
      <c r="M12" s="14">
        <f>SUM(M3:M11)</f>
        <v>1.4762499999999998</v>
      </c>
      <c r="N12" s="14">
        <f t="shared" ref="N12:P12" si="6">SUM(N3:N11)</f>
        <v>4.0000000000000009</v>
      </c>
      <c r="O12" s="14">
        <f t="shared" si="6"/>
        <v>3.01</v>
      </c>
      <c r="P12" s="14">
        <f t="shared" si="6"/>
        <v>1.9474999999999998</v>
      </c>
    </row>
  </sheetData>
  <mergeCells count="6">
    <mergeCell ref="C1:F1"/>
    <mergeCell ref="H1:K1"/>
    <mergeCell ref="M1:P1"/>
    <mergeCell ref="B1:B2"/>
    <mergeCell ref="G1:G2"/>
    <mergeCell ref="L1:L2"/>
  </mergeCells>
  <pageMargins left="0.25" right="0.25" top="0.75" bottom="0.75" header="0.3" footer="0.3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B6D67-6B73-834E-9E9C-FA635A6C641A}">
  <dimension ref="A1:N32"/>
  <sheetViews>
    <sheetView topLeftCell="A10" zoomScale="130" zoomScaleNormal="130" workbookViewId="0">
      <selection activeCell="P5" sqref="P5"/>
    </sheetView>
  </sheetViews>
  <sheetFormatPr baseColWidth="10" defaultColWidth="10.85546875" defaultRowHeight="20.100000000000001" customHeight="1" x14ac:dyDescent="0.25"/>
  <cols>
    <col min="1" max="1" width="34.7109375" style="3" bestFit="1" customWidth="1"/>
    <col min="2" max="2" width="7.140625" style="17" bestFit="1" customWidth="1"/>
    <col min="3" max="3" width="11" style="3" customWidth="1"/>
    <col min="4" max="4" width="10.7109375" style="3" customWidth="1"/>
    <col min="5" max="5" width="9" style="3" customWidth="1"/>
    <col min="6" max="6" width="11.5703125" style="3" customWidth="1"/>
    <col min="7" max="7" width="11" style="3" customWidth="1"/>
    <col min="8" max="8" width="7.42578125" style="3" customWidth="1"/>
    <col min="9" max="9" width="11" style="3" customWidth="1"/>
    <col min="10" max="10" width="11.140625" style="3" customWidth="1"/>
    <col min="11" max="11" width="7.42578125" style="3" customWidth="1"/>
    <col min="12" max="12" width="11" style="3" customWidth="1"/>
    <col min="13" max="13" width="11.140625" style="3" customWidth="1"/>
    <col min="14" max="14" width="7.42578125" style="3" customWidth="1"/>
    <col min="15" max="16384" width="10.85546875" style="3"/>
  </cols>
  <sheetData>
    <row r="1" spans="1:14" ht="20.100000000000001" customHeight="1" x14ac:dyDescent="0.25">
      <c r="C1" s="46" t="s">
        <v>0</v>
      </c>
      <c r="D1" s="47"/>
      <c r="E1" s="48"/>
      <c r="F1" s="46" t="s">
        <v>1</v>
      </c>
      <c r="G1" s="47"/>
      <c r="H1" s="48"/>
      <c r="I1" s="46" t="s">
        <v>33</v>
      </c>
      <c r="J1" s="47"/>
      <c r="K1" s="48"/>
      <c r="L1" s="46" t="s">
        <v>2</v>
      </c>
      <c r="M1" s="47"/>
      <c r="N1" s="48"/>
    </row>
    <row r="2" spans="1:14" ht="20.100000000000001" customHeight="1" x14ac:dyDescent="0.25">
      <c r="A2" s="20" t="s">
        <v>20</v>
      </c>
      <c r="B2" s="22" t="s">
        <v>18</v>
      </c>
      <c r="C2" s="19" t="s">
        <v>29</v>
      </c>
      <c r="D2" s="20" t="s">
        <v>28</v>
      </c>
      <c r="E2" s="21" t="s">
        <v>19</v>
      </c>
      <c r="F2" s="19" t="s">
        <v>29</v>
      </c>
      <c r="G2" s="20" t="s">
        <v>28</v>
      </c>
      <c r="H2" s="21" t="s">
        <v>19</v>
      </c>
      <c r="I2" s="19" t="s">
        <v>29</v>
      </c>
      <c r="J2" s="20" t="s">
        <v>28</v>
      </c>
      <c r="K2" s="21" t="s">
        <v>19</v>
      </c>
      <c r="L2" s="19" t="s">
        <v>29</v>
      </c>
      <c r="M2" s="20" t="s">
        <v>28</v>
      </c>
      <c r="N2" s="21" t="s">
        <v>19</v>
      </c>
    </row>
    <row r="3" spans="1:14" ht="15" customHeight="1" x14ac:dyDescent="0.25">
      <c r="A3" s="50" t="s">
        <v>21</v>
      </c>
      <c r="B3" s="24">
        <v>1</v>
      </c>
      <c r="C3" s="25">
        <v>4</v>
      </c>
      <c r="D3" s="26">
        <v>2</v>
      </c>
      <c r="E3" s="27">
        <f t="shared" ref="E3:E30" si="0">MIN(C3*0.25,2)+MIN(D3*0.3,3)</f>
        <v>1.6</v>
      </c>
      <c r="F3" s="25">
        <v>10</v>
      </c>
      <c r="G3" s="26">
        <v>12</v>
      </c>
      <c r="H3" s="27">
        <f t="shared" ref="H3:H30" si="1">MIN(F3*0.25,2)+MIN(G3*0.3,3)</f>
        <v>5</v>
      </c>
      <c r="I3" s="25">
        <v>9</v>
      </c>
      <c r="J3" s="26">
        <v>17.84</v>
      </c>
      <c r="K3" s="27">
        <f t="shared" ref="K3:K30" si="2">MIN(I3*0.25,2)+MIN(J3*0.3,3)</f>
        <v>5</v>
      </c>
      <c r="L3" s="25">
        <v>2</v>
      </c>
      <c r="M3" s="26">
        <v>0</v>
      </c>
      <c r="N3" s="27">
        <f t="shared" ref="N3:N30" si="3">MIN(L3*0.25,2)+MIN(M3*0.3,3)</f>
        <v>0.5</v>
      </c>
    </row>
    <row r="4" spans="1:14" ht="15" customHeight="1" x14ac:dyDescent="0.25">
      <c r="A4" s="50"/>
      <c r="B4" s="24">
        <v>2</v>
      </c>
      <c r="C4" s="25">
        <v>6</v>
      </c>
      <c r="D4" s="26">
        <v>2</v>
      </c>
      <c r="E4" s="27">
        <f t="shared" si="0"/>
        <v>2.1</v>
      </c>
      <c r="F4" s="25">
        <v>8</v>
      </c>
      <c r="G4" s="26">
        <v>7</v>
      </c>
      <c r="H4" s="27">
        <f t="shared" si="1"/>
        <v>4.0999999999999996</v>
      </c>
      <c r="I4" s="25">
        <v>8</v>
      </c>
      <c r="J4" s="26">
        <v>33.020000000000003</v>
      </c>
      <c r="K4" s="27">
        <f t="shared" si="2"/>
        <v>5</v>
      </c>
      <c r="L4" s="25">
        <v>2</v>
      </c>
      <c r="M4" s="26">
        <v>0</v>
      </c>
      <c r="N4" s="27">
        <f t="shared" si="3"/>
        <v>0.5</v>
      </c>
    </row>
    <row r="5" spans="1:14" ht="15" customHeight="1" x14ac:dyDescent="0.25">
      <c r="A5" s="50"/>
      <c r="B5" s="24">
        <v>3</v>
      </c>
      <c r="C5" s="25">
        <v>5</v>
      </c>
      <c r="D5" s="26">
        <v>3</v>
      </c>
      <c r="E5" s="27">
        <f t="shared" si="0"/>
        <v>2.15</v>
      </c>
      <c r="F5" s="25">
        <v>8</v>
      </c>
      <c r="G5" s="26">
        <v>21</v>
      </c>
      <c r="H5" s="27">
        <f t="shared" si="1"/>
        <v>5</v>
      </c>
      <c r="I5" s="25">
        <v>8</v>
      </c>
      <c r="J5" s="26">
        <v>13.32</v>
      </c>
      <c r="K5" s="27">
        <f t="shared" si="2"/>
        <v>5</v>
      </c>
      <c r="L5" s="25">
        <v>0</v>
      </c>
      <c r="M5" s="26">
        <v>0</v>
      </c>
      <c r="N5" s="27">
        <f t="shared" si="3"/>
        <v>0</v>
      </c>
    </row>
    <row r="6" spans="1:14" ht="15" customHeight="1" x14ac:dyDescent="0.25">
      <c r="A6" s="50"/>
      <c r="B6" s="24">
        <v>4</v>
      </c>
      <c r="C6" s="25">
        <v>4</v>
      </c>
      <c r="D6" s="26">
        <v>2</v>
      </c>
      <c r="E6" s="27">
        <f t="shared" si="0"/>
        <v>1.6</v>
      </c>
      <c r="F6" s="25">
        <v>9</v>
      </c>
      <c r="G6" s="26">
        <v>12</v>
      </c>
      <c r="H6" s="27">
        <f t="shared" si="1"/>
        <v>5</v>
      </c>
      <c r="I6" s="25">
        <v>8</v>
      </c>
      <c r="J6" s="26">
        <v>24.17</v>
      </c>
      <c r="K6" s="27">
        <f t="shared" si="2"/>
        <v>5</v>
      </c>
      <c r="L6" s="25">
        <v>0</v>
      </c>
      <c r="M6" s="26">
        <v>0</v>
      </c>
      <c r="N6" s="27">
        <f t="shared" si="3"/>
        <v>0</v>
      </c>
    </row>
    <row r="7" spans="1:14" ht="15" customHeight="1" x14ac:dyDescent="0.25">
      <c r="A7" s="50"/>
      <c r="B7" s="24">
        <v>5</v>
      </c>
      <c r="C7" s="25">
        <v>5</v>
      </c>
      <c r="D7" s="26">
        <v>3</v>
      </c>
      <c r="E7" s="27">
        <f t="shared" si="0"/>
        <v>2.15</v>
      </c>
      <c r="F7" s="25">
        <v>8</v>
      </c>
      <c r="G7" s="26">
        <v>11</v>
      </c>
      <c r="H7" s="27">
        <f t="shared" si="1"/>
        <v>5</v>
      </c>
      <c r="I7" s="25">
        <v>8</v>
      </c>
      <c r="J7" s="26">
        <v>18.010000000000002</v>
      </c>
      <c r="K7" s="27">
        <f t="shared" si="2"/>
        <v>5</v>
      </c>
      <c r="L7" s="25">
        <v>0</v>
      </c>
      <c r="M7" s="26">
        <v>0</v>
      </c>
      <c r="N7" s="27">
        <f t="shared" si="3"/>
        <v>0</v>
      </c>
    </row>
    <row r="8" spans="1:14" ht="15" customHeight="1" x14ac:dyDescent="0.25">
      <c r="A8" s="50"/>
      <c r="B8" s="24">
        <v>6</v>
      </c>
      <c r="C8" s="25">
        <v>4</v>
      </c>
      <c r="D8" s="26">
        <v>2</v>
      </c>
      <c r="E8" s="27">
        <f t="shared" si="0"/>
        <v>1.6</v>
      </c>
      <c r="F8" s="25">
        <v>8</v>
      </c>
      <c r="G8" s="26">
        <v>21</v>
      </c>
      <c r="H8" s="27">
        <f t="shared" si="1"/>
        <v>5</v>
      </c>
      <c r="I8" s="25">
        <v>8</v>
      </c>
      <c r="J8" s="26">
        <v>14.68</v>
      </c>
      <c r="K8" s="27">
        <f t="shared" si="2"/>
        <v>5</v>
      </c>
      <c r="L8" s="25">
        <v>0</v>
      </c>
      <c r="M8" s="26">
        <v>0</v>
      </c>
      <c r="N8" s="27">
        <f t="shared" si="3"/>
        <v>0</v>
      </c>
    </row>
    <row r="9" spans="1:14" ht="15" customHeight="1" x14ac:dyDescent="0.25">
      <c r="A9" s="50"/>
      <c r="B9" s="24">
        <v>7</v>
      </c>
      <c r="C9" s="25">
        <v>6</v>
      </c>
      <c r="D9" s="26">
        <v>3</v>
      </c>
      <c r="E9" s="27">
        <f t="shared" si="0"/>
        <v>2.4</v>
      </c>
      <c r="F9" s="25">
        <v>17</v>
      </c>
      <c r="G9" s="26">
        <v>10.5</v>
      </c>
      <c r="H9" s="27">
        <f t="shared" si="1"/>
        <v>5</v>
      </c>
      <c r="I9" s="25">
        <v>8</v>
      </c>
      <c r="J9" s="26">
        <v>14.1</v>
      </c>
      <c r="K9" s="27">
        <f t="shared" si="2"/>
        <v>5</v>
      </c>
      <c r="L9" s="25">
        <v>0</v>
      </c>
      <c r="M9" s="26">
        <v>0</v>
      </c>
      <c r="N9" s="27">
        <f t="shared" si="3"/>
        <v>0</v>
      </c>
    </row>
    <row r="10" spans="1:14" ht="15" customHeight="1" x14ac:dyDescent="0.25">
      <c r="A10" s="50"/>
      <c r="B10" s="24">
        <v>8</v>
      </c>
      <c r="C10" s="25">
        <v>5</v>
      </c>
      <c r="D10" s="26">
        <v>2</v>
      </c>
      <c r="E10" s="27">
        <f t="shared" si="0"/>
        <v>1.85</v>
      </c>
      <c r="F10" s="25">
        <v>8</v>
      </c>
      <c r="G10" s="26">
        <v>19</v>
      </c>
      <c r="H10" s="27">
        <f t="shared" si="1"/>
        <v>5</v>
      </c>
      <c r="I10" s="25">
        <v>8</v>
      </c>
      <c r="J10" s="26">
        <v>15.59</v>
      </c>
      <c r="K10" s="27">
        <f t="shared" si="2"/>
        <v>5</v>
      </c>
      <c r="L10" s="25">
        <v>0</v>
      </c>
      <c r="M10" s="26">
        <v>0</v>
      </c>
      <c r="N10" s="27">
        <f t="shared" si="3"/>
        <v>0</v>
      </c>
    </row>
    <row r="11" spans="1:14" ht="15" customHeight="1" x14ac:dyDescent="0.25">
      <c r="A11" s="50" t="s">
        <v>22</v>
      </c>
      <c r="B11" s="24">
        <v>1</v>
      </c>
      <c r="C11" s="25">
        <v>5</v>
      </c>
      <c r="D11" s="26">
        <v>3</v>
      </c>
      <c r="E11" s="27">
        <f t="shared" si="0"/>
        <v>2.15</v>
      </c>
      <c r="F11" s="25">
        <v>8</v>
      </c>
      <c r="G11" s="26">
        <v>24</v>
      </c>
      <c r="H11" s="27">
        <f t="shared" si="1"/>
        <v>5</v>
      </c>
      <c r="I11" s="25">
        <v>8</v>
      </c>
      <c r="J11" s="26">
        <v>13.17</v>
      </c>
      <c r="K11" s="27">
        <f t="shared" si="2"/>
        <v>5</v>
      </c>
      <c r="L11" s="25">
        <v>0</v>
      </c>
      <c r="M11" s="26">
        <v>1</v>
      </c>
      <c r="N11" s="27">
        <f t="shared" si="3"/>
        <v>0.3</v>
      </c>
    </row>
    <row r="12" spans="1:14" ht="15" customHeight="1" x14ac:dyDescent="0.25">
      <c r="A12" s="50"/>
      <c r="B12" s="24">
        <v>2</v>
      </c>
      <c r="C12" s="25">
        <v>5</v>
      </c>
      <c r="D12" s="26">
        <v>2</v>
      </c>
      <c r="E12" s="27">
        <f t="shared" si="0"/>
        <v>1.85</v>
      </c>
      <c r="F12" s="25">
        <v>9</v>
      </c>
      <c r="G12" s="26">
        <v>21</v>
      </c>
      <c r="H12" s="27">
        <f t="shared" si="1"/>
        <v>5</v>
      </c>
      <c r="I12" s="25">
        <v>8</v>
      </c>
      <c r="J12" s="26">
        <v>17.010000000000002</v>
      </c>
      <c r="K12" s="27">
        <f t="shared" si="2"/>
        <v>5</v>
      </c>
      <c r="L12" s="25">
        <v>0</v>
      </c>
      <c r="M12" s="26">
        <v>1</v>
      </c>
      <c r="N12" s="27">
        <f t="shared" si="3"/>
        <v>0.3</v>
      </c>
    </row>
    <row r="13" spans="1:14" ht="15" customHeight="1" x14ac:dyDescent="0.25">
      <c r="A13" s="50"/>
      <c r="B13" s="24">
        <v>3</v>
      </c>
      <c r="C13" s="25">
        <v>2</v>
      </c>
      <c r="D13" s="26">
        <v>3</v>
      </c>
      <c r="E13" s="27">
        <f t="shared" si="0"/>
        <v>1.4</v>
      </c>
      <c r="F13" s="25">
        <v>10</v>
      </c>
      <c r="G13" s="26">
        <v>12</v>
      </c>
      <c r="H13" s="27">
        <f t="shared" si="1"/>
        <v>5</v>
      </c>
      <c r="I13" s="25">
        <v>8</v>
      </c>
      <c r="J13" s="26">
        <v>13.59</v>
      </c>
      <c r="K13" s="27">
        <f t="shared" si="2"/>
        <v>5</v>
      </c>
      <c r="L13" s="25">
        <v>0</v>
      </c>
      <c r="M13" s="26">
        <v>0</v>
      </c>
      <c r="N13" s="27">
        <f t="shared" si="3"/>
        <v>0</v>
      </c>
    </row>
    <row r="14" spans="1:14" ht="15" customHeight="1" x14ac:dyDescent="0.25">
      <c r="A14" s="50"/>
      <c r="B14" s="24">
        <v>4</v>
      </c>
      <c r="C14" s="25">
        <v>4</v>
      </c>
      <c r="D14" s="26">
        <v>3</v>
      </c>
      <c r="E14" s="27">
        <f t="shared" si="0"/>
        <v>1.9</v>
      </c>
      <c r="F14" s="25">
        <v>8</v>
      </c>
      <c r="G14" s="26">
        <v>15</v>
      </c>
      <c r="H14" s="27">
        <f t="shared" si="1"/>
        <v>5</v>
      </c>
      <c r="I14" s="25">
        <v>8</v>
      </c>
      <c r="J14" s="26">
        <v>14.34</v>
      </c>
      <c r="K14" s="27">
        <f t="shared" si="2"/>
        <v>5</v>
      </c>
      <c r="L14" s="25">
        <v>0</v>
      </c>
      <c r="M14" s="26">
        <v>1</v>
      </c>
      <c r="N14" s="27">
        <f t="shared" si="3"/>
        <v>0.3</v>
      </c>
    </row>
    <row r="15" spans="1:14" ht="15" customHeight="1" x14ac:dyDescent="0.25">
      <c r="A15" s="50"/>
      <c r="B15" s="24">
        <v>5</v>
      </c>
      <c r="C15" s="25">
        <v>2</v>
      </c>
      <c r="D15" s="26">
        <v>2</v>
      </c>
      <c r="E15" s="27">
        <f t="shared" si="0"/>
        <v>1.1000000000000001</v>
      </c>
      <c r="F15" s="25">
        <v>9</v>
      </c>
      <c r="G15" s="26">
        <v>6.41</v>
      </c>
      <c r="H15" s="27">
        <f t="shared" si="1"/>
        <v>3.923</v>
      </c>
      <c r="I15" s="25">
        <v>8</v>
      </c>
      <c r="J15" s="26">
        <v>13.59</v>
      </c>
      <c r="K15" s="27">
        <f t="shared" si="2"/>
        <v>5</v>
      </c>
      <c r="L15" s="25">
        <v>0</v>
      </c>
      <c r="M15" s="26">
        <v>1</v>
      </c>
      <c r="N15" s="27">
        <f t="shared" si="3"/>
        <v>0.3</v>
      </c>
    </row>
    <row r="16" spans="1:14" ht="15" customHeight="1" x14ac:dyDescent="0.25">
      <c r="A16" s="50"/>
      <c r="B16" s="24">
        <v>6</v>
      </c>
      <c r="C16" s="25">
        <v>4</v>
      </c>
      <c r="D16" s="26">
        <v>3</v>
      </c>
      <c r="E16" s="27">
        <f t="shared" si="0"/>
        <v>1.9</v>
      </c>
      <c r="F16" s="25">
        <v>9</v>
      </c>
      <c r="G16" s="26">
        <v>20</v>
      </c>
      <c r="H16" s="27">
        <f t="shared" si="1"/>
        <v>5</v>
      </c>
      <c r="I16" s="25">
        <v>8</v>
      </c>
      <c r="J16" s="26">
        <v>17.260000000000002</v>
      </c>
      <c r="K16" s="27">
        <f t="shared" si="2"/>
        <v>5</v>
      </c>
      <c r="L16" s="25">
        <v>0</v>
      </c>
      <c r="M16" s="26">
        <v>0</v>
      </c>
      <c r="N16" s="27">
        <f t="shared" si="3"/>
        <v>0</v>
      </c>
    </row>
    <row r="17" spans="1:14" ht="15" customHeight="1" x14ac:dyDescent="0.25">
      <c r="A17" s="50" t="s">
        <v>23</v>
      </c>
      <c r="B17" s="24">
        <v>1</v>
      </c>
      <c r="C17" s="25">
        <v>6</v>
      </c>
      <c r="D17" s="26">
        <v>3</v>
      </c>
      <c r="E17" s="27">
        <f t="shared" si="0"/>
        <v>2.4</v>
      </c>
      <c r="F17" s="25">
        <v>10</v>
      </c>
      <c r="G17" s="26">
        <v>20</v>
      </c>
      <c r="H17" s="27">
        <f t="shared" si="1"/>
        <v>5</v>
      </c>
      <c r="I17" s="25">
        <v>8</v>
      </c>
      <c r="J17" s="26">
        <v>17.100000000000001</v>
      </c>
      <c r="K17" s="27">
        <f t="shared" si="2"/>
        <v>5</v>
      </c>
      <c r="L17" s="25">
        <v>0</v>
      </c>
      <c r="M17" s="26">
        <v>1</v>
      </c>
      <c r="N17" s="27">
        <f t="shared" si="3"/>
        <v>0.3</v>
      </c>
    </row>
    <row r="18" spans="1:14" ht="15" customHeight="1" x14ac:dyDescent="0.25">
      <c r="A18" s="50"/>
      <c r="B18" s="24">
        <v>2</v>
      </c>
      <c r="C18" s="25">
        <v>5</v>
      </c>
      <c r="D18" s="26">
        <v>4</v>
      </c>
      <c r="E18" s="27">
        <f t="shared" si="0"/>
        <v>2.4500000000000002</v>
      </c>
      <c r="F18" s="25">
        <v>9</v>
      </c>
      <c r="G18" s="26">
        <v>3.34</v>
      </c>
      <c r="H18" s="27">
        <f t="shared" si="1"/>
        <v>3.0019999999999998</v>
      </c>
      <c r="I18" s="25">
        <v>8</v>
      </c>
      <c r="J18" s="26">
        <v>13.26</v>
      </c>
      <c r="K18" s="27">
        <f t="shared" si="2"/>
        <v>5</v>
      </c>
      <c r="L18" s="25">
        <v>0</v>
      </c>
      <c r="M18" s="26">
        <v>1</v>
      </c>
      <c r="N18" s="27">
        <f t="shared" si="3"/>
        <v>0.3</v>
      </c>
    </row>
    <row r="19" spans="1:14" ht="15" customHeight="1" x14ac:dyDescent="0.25">
      <c r="A19" s="50"/>
      <c r="B19" s="24">
        <v>3</v>
      </c>
      <c r="C19" s="25">
        <v>0</v>
      </c>
      <c r="D19" s="26">
        <v>3</v>
      </c>
      <c r="E19" s="27">
        <f t="shared" si="0"/>
        <v>0.89999999999999991</v>
      </c>
      <c r="F19" s="25">
        <v>9</v>
      </c>
      <c r="G19" s="26">
        <v>30.84</v>
      </c>
      <c r="H19" s="27">
        <f t="shared" si="1"/>
        <v>5</v>
      </c>
      <c r="I19" s="25">
        <v>8</v>
      </c>
      <c r="J19" s="26">
        <v>13.26</v>
      </c>
      <c r="K19" s="27">
        <f t="shared" si="2"/>
        <v>5</v>
      </c>
      <c r="L19" s="25">
        <v>0</v>
      </c>
      <c r="M19" s="26">
        <v>1</v>
      </c>
      <c r="N19" s="27">
        <f t="shared" si="3"/>
        <v>0.3</v>
      </c>
    </row>
    <row r="20" spans="1:14" ht="15" customHeight="1" x14ac:dyDescent="0.25">
      <c r="A20" s="50"/>
      <c r="B20" s="24">
        <v>4</v>
      </c>
      <c r="C20" s="25">
        <v>2</v>
      </c>
      <c r="D20" s="26">
        <v>3</v>
      </c>
      <c r="E20" s="27">
        <f t="shared" si="0"/>
        <v>1.4</v>
      </c>
      <c r="F20" s="25">
        <v>8</v>
      </c>
      <c r="G20" s="26">
        <v>16</v>
      </c>
      <c r="H20" s="27">
        <f t="shared" si="1"/>
        <v>5</v>
      </c>
      <c r="I20" s="25">
        <v>8</v>
      </c>
      <c r="J20" s="26">
        <v>13.25</v>
      </c>
      <c r="K20" s="27">
        <f t="shared" si="2"/>
        <v>5</v>
      </c>
      <c r="L20" s="25">
        <v>0</v>
      </c>
      <c r="M20" s="26">
        <v>0</v>
      </c>
      <c r="N20" s="27">
        <f t="shared" si="3"/>
        <v>0</v>
      </c>
    </row>
    <row r="21" spans="1:14" ht="15" customHeight="1" x14ac:dyDescent="0.25">
      <c r="A21" s="50"/>
      <c r="B21" s="24">
        <v>5</v>
      </c>
      <c r="C21" s="25">
        <v>5</v>
      </c>
      <c r="D21" s="26">
        <v>4</v>
      </c>
      <c r="E21" s="27">
        <f t="shared" si="0"/>
        <v>2.4500000000000002</v>
      </c>
      <c r="F21" s="25">
        <v>9</v>
      </c>
      <c r="G21" s="26">
        <v>23.5</v>
      </c>
      <c r="H21" s="27">
        <f t="shared" si="1"/>
        <v>5</v>
      </c>
      <c r="I21" s="25">
        <v>8</v>
      </c>
      <c r="J21" s="26">
        <v>13.59</v>
      </c>
      <c r="K21" s="27">
        <f t="shared" si="2"/>
        <v>5</v>
      </c>
      <c r="L21" s="25">
        <v>0</v>
      </c>
      <c r="M21" s="26">
        <v>0</v>
      </c>
      <c r="N21" s="27">
        <f t="shared" si="3"/>
        <v>0</v>
      </c>
    </row>
    <row r="22" spans="1:14" ht="15" customHeight="1" x14ac:dyDescent="0.25">
      <c r="A22" s="50"/>
      <c r="B22" s="24">
        <v>6</v>
      </c>
      <c r="C22" s="25">
        <v>0</v>
      </c>
      <c r="D22" s="26">
        <v>3</v>
      </c>
      <c r="E22" s="27">
        <f t="shared" si="0"/>
        <v>0.89999999999999991</v>
      </c>
      <c r="F22" s="25">
        <v>9</v>
      </c>
      <c r="G22" s="26">
        <v>19</v>
      </c>
      <c r="H22" s="27">
        <f t="shared" si="1"/>
        <v>5</v>
      </c>
      <c r="I22" s="25">
        <v>8</v>
      </c>
      <c r="J22" s="26">
        <v>13.51</v>
      </c>
      <c r="K22" s="27">
        <f t="shared" si="2"/>
        <v>5</v>
      </c>
      <c r="L22" s="25">
        <v>0</v>
      </c>
      <c r="M22" s="26">
        <v>1</v>
      </c>
      <c r="N22" s="27">
        <f t="shared" si="3"/>
        <v>0.3</v>
      </c>
    </row>
    <row r="23" spans="1:14" ht="15" customHeight="1" x14ac:dyDescent="0.25">
      <c r="A23" s="50"/>
      <c r="B23" s="24">
        <v>7</v>
      </c>
      <c r="C23" s="25">
        <v>0</v>
      </c>
      <c r="D23" s="26">
        <v>3</v>
      </c>
      <c r="E23" s="27">
        <f t="shared" si="0"/>
        <v>0.89999999999999991</v>
      </c>
      <c r="F23" s="25">
        <v>11</v>
      </c>
      <c r="G23" s="26">
        <v>3.5</v>
      </c>
      <c r="H23" s="27">
        <f t="shared" si="1"/>
        <v>3.05</v>
      </c>
      <c r="I23" s="25">
        <v>8</v>
      </c>
      <c r="J23" s="26">
        <v>14.01</v>
      </c>
      <c r="K23" s="27">
        <f t="shared" si="2"/>
        <v>5</v>
      </c>
      <c r="L23" s="25">
        <v>0</v>
      </c>
      <c r="M23" s="26">
        <v>1</v>
      </c>
      <c r="N23" s="27">
        <f t="shared" si="3"/>
        <v>0.3</v>
      </c>
    </row>
    <row r="24" spans="1:14" ht="15" customHeight="1" x14ac:dyDescent="0.25">
      <c r="A24" s="50" t="s">
        <v>24</v>
      </c>
      <c r="B24" s="24">
        <v>1</v>
      </c>
      <c r="C24" s="25">
        <v>8</v>
      </c>
      <c r="D24" s="26">
        <v>5</v>
      </c>
      <c r="E24" s="27">
        <f t="shared" si="0"/>
        <v>3.5</v>
      </c>
      <c r="F24" s="25">
        <v>9</v>
      </c>
      <c r="G24" s="26">
        <v>18</v>
      </c>
      <c r="H24" s="27">
        <f t="shared" si="1"/>
        <v>5</v>
      </c>
      <c r="I24" s="25">
        <v>9</v>
      </c>
      <c r="J24" s="26">
        <v>13.67</v>
      </c>
      <c r="K24" s="27">
        <f t="shared" si="2"/>
        <v>5</v>
      </c>
      <c r="L24" s="25">
        <v>2</v>
      </c>
      <c r="M24" s="26">
        <v>0</v>
      </c>
      <c r="N24" s="27">
        <f t="shared" si="3"/>
        <v>0.5</v>
      </c>
    </row>
    <row r="25" spans="1:14" ht="15" customHeight="1" x14ac:dyDescent="0.25">
      <c r="A25" s="50"/>
      <c r="B25" s="24">
        <v>2</v>
      </c>
      <c r="C25" s="25">
        <v>8</v>
      </c>
      <c r="D25" s="26">
        <v>7</v>
      </c>
      <c r="E25" s="27">
        <f t="shared" si="0"/>
        <v>4.0999999999999996</v>
      </c>
      <c r="F25" s="25">
        <v>8</v>
      </c>
      <c r="G25" s="26">
        <v>16</v>
      </c>
      <c r="H25" s="27">
        <f t="shared" si="1"/>
        <v>5</v>
      </c>
      <c r="I25" s="25">
        <v>9</v>
      </c>
      <c r="J25" s="26">
        <v>13.59</v>
      </c>
      <c r="K25" s="27">
        <f t="shared" si="2"/>
        <v>5</v>
      </c>
      <c r="L25" s="25">
        <v>2</v>
      </c>
      <c r="M25" s="26">
        <v>0</v>
      </c>
      <c r="N25" s="27">
        <f t="shared" si="3"/>
        <v>0.5</v>
      </c>
    </row>
    <row r="26" spans="1:14" ht="15" customHeight="1" x14ac:dyDescent="0.25">
      <c r="A26" s="50" t="s">
        <v>25</v>
      </c>
      <c r="B26" s="24">
        <v>1</v>
      </c>
      <c r="C26" s="25">
        <v>8</v>
      </c>
      <c r="D26" s="26">
        <v>7</v>
      </c>
      <c r="E26" s="27">
        <f t="shared" si="0"/>
        <v>4.0999999999999996</v>
      </c>
      <c r="F26" s="25">
        <v>16</v>
      </c>
      <c r="G26" s="26">
        <v>25</v>
      </c>
      <c r="H26" s="27">
        <f t="shared" si="1"/>
        <v>5</v>
      </c>
      <c r="I26" s="25">
        <v>8</v>
      </c>
      <c r="J26" s="26">
        <v>15.26</v>
      </c>
      <c r="K26" s="27">
        <f t="shared" si="2"/>
        <v>5</v>
      </c>
      <c r="L26" s="25">
        <v>2</v>
      </c>
      <c r="M26" s="26">
        <v>0</v>
      </c>
      <c r="N26" s="27">
        <f t="shared" si="3"/>
        <v>0.5</v>
      </c>
    </row>
    <row r="27" spans="1:14" ht="15" customHeight="1" x14ac:dyDescent="0.25">
      <c r="A27" s="50"/>
      <c r="B27" s="24">
        <v>2</v>
      </c>
      <c r="C27" s="25">
        <v>8</v>
      </c>
      <c r="D27" s="26">
        <v>5</v>
      </c>
      <c r="E27" s="27">
        <f t="shared" si="0"/>
        <v>3.5</v>
      </c>
      <c r="F27" s="25">
        <v>9</v>
      </c>
      <c r="G27" s="26">
        <v>10.5</v>
      </c>
      <c r="H27" s="27">
        <f t="shared" si="1"/>
        <v>5</v>
      </c>
      <c r="I27" s="25">
        <v>8</v>
      </c>
      <c r="J27" s="26">
        <v>13.26</v>
      </c>
      <c r="K27" s="27">
        <f t="shared" si="2"/>
        <v>5</v>
      </c>
      <c r="L27" s="25">
        <v>2</v>
      </c>
      <c r="M27" s="26">
        <v>0</v>
      </c>
      <c r="N27" s="27">
        <f t="shared" si="3"/>
        <v>0.5</v>
      </c>
    </row>
    <row r="28" spans="1:14" ht="15" customHeight="1" x14ac:dyDescent="0.25">
      <c r="A28" s="49" t="s">
        <v>26</v>
      </c>
      <c r="B28" s="24">
        <v>1</v>
      </c>
      <c r="C28" s="25">
        <v>4</v>
      </c>
      <c r="D28" s="26">
        <v>3</v>
      </c>
      <c r="E28" s="27">
        <f t="shared" si="0"/>
        <v>1.9</v>
      </c>
      <c r="F28" s="25">
        <v>8</v>
      </c>
      <c r="G28" s="26">
        <v>14</v>
      </c>
      <c r="H28" s="27">
        <f t="shared" si="1"/>
        <v>5</v>
      </c>
      <c r="I28" s="25">
        <v>9</v>
      </c>
      <c r="J28" s="26">
        <v>13.21</v>
      </c>
      <c r="K28" s="27">
        <f t="shared" si="2"/>
        <v>5</v>
      </c>
      <c r="L28" s="25">
        <v>0</v>
      </c>
      <c r="M28" s="26">
        <v>0</v>
      </c>
      <c r="N28" s="27">
        <f t="shared" si="3"/>
        <v>0</v>
      </c>
    </row>
    <row r="29" spans="1:14" ht="15" customHeight="1" x14ac:dyDescent="0.25">
      <c r="A29" s="49"/>
      <c r="B29" s="24">
        <v>2</v>
      </c>
      <c r="C29" s="25">
        <v>5</v>
      </c>
      <c r="D29" s="26">
        <v>4</v>
      </c>
      <c r="E29" s="27">
        <f t="shared" si="0"/>
        <v>2.4500000000000002</v>
      </c>
      <c r="F29" s="25">
        <v>8</v>
      </c>
      <c r="G29" s="26">
        <v>13</v>
      </c>
      <c r="H29" s="27">
        <f t="shared" si="1"/>
        <v>5</v>
      </c>
      <c r="I29" s="25">
        <v>9</v>
      </c>
      <c r="J29" s="26">
        <v>13.17</v>
      </c>
      <c r="K29" s="27">
        <f t="shared" si="2"/>
        <v>5</v>
      </c>
      <c r="L29" s="25">
        <v>0</v>
      </c>
      <c r="M29" s="26">
        <v>0</v>
      </c>
      <c r="N29" s="27">
        <f t="shared" si="3"/>
        <v>0</v>
      </c>
    </row>
    <row r="30" spans="1:14" ht="15" customHeight="1" thickBot="1" x14ac:dyDescent="0.3">
      <c r="A30" s="10" t="s">
        <v>27</v>
      </c>
      <c r="B30" s="24">
        <v>1</v>
      </c>
      <c r="C30" s="28">
        <v>4</v>
      </c>
      <c r="D30" s="29">
        <v>4</v>
      </c>
      <c r="E30" s="34">
        <f t="shared" si="0"/>
        <v>2.2000000000000002</v>
      </c>
      <c r="F30" s="28">
        <v>8</v>
      </c>
      <c r="G30" s="29">
        <v>15</v>
      </c>
      <c r="H30" s="34">
        <f t="shared" si="1"/>
        <v>5</v>
      </c>
      <c r="I30" s="28">
        <v>10</v>
      </c>
      <c r="J30" s="29">
        <v>13.26</v>
      </c>
      <c r="K30" s="34">
        <f t="shared" si="2"/>
        <v>5</v>
      </c>
      <c r="L30" s="28">
        <v>0</v>
      </c>
      <c r="M30" s="29">
        <v>0</v>
      </c>
      <c r="N30" s="34">
        <f t="shared" si="3"/>
        <v>0</v>
      </c>
    </row>
    <row r="31" spans="1:14" s="18" customFormat="1" ht="20.100000000000001" customHeight="1" x14ac:dyDescent="0.25">
      <c r="A31" s="30" t="s">
        <v>31</v>
      </c>
      <c r="B31" s="31"/>
      <c r="C31" s="30"/>
      <c r="D31" s="30"/>
      <c r="E31" s="30">
        <f>SUM(E3:E30)</f>
        <v>58.9</v>
      </c>
      <c r="F31" s="30"/>
      <c r="G31" s="30"/>
      <c r="H31" s="30">
        <f>SUM(H3:H30)</f>
        <v>134.07499999999999</v>
      </c>
      <c r="I31" s="30"/>
      <c r="J31" s="30"/>
      <c r="K31" s="30">
        <f>SUM(K3:K30)</f>
        <v>140</v>
      </c>
      <c r="L31" s="30"/>
      <c r="M31" s="30"/>
      <c r="N31" s="30">
        <f>SUM(N3:N30)</f>
        <v>5.6999999999999993</v>
      </c>
    </row>
    <row r="32" spans="1:14" ht="20.100000000000001" customHeight="1" x14ac:dyDescent="0.25">
      <c r="A32" s="18" t="s">
        <v>32</v>
      </c>
      <c r="B32" s="23"/>
      <c r="C32" s="18"/>
      <c r="D32" s="18"/>
      <c r="E32" s="39">
        <f>+E31/28</f>
        <v>2.1035714285714286</v>
      </c>
      <c r="F32" s="39"/>
      <c r="G32" s="39"/>
      <c r="H32" s="39">
        <f>+H31/28</f>
        <v>4.7883928571428571</v>
      </c>
      <c r="I32" s="39"/>
      <c r="J32" s="39"/>
      <c r="K32" s="39">
        <f>+K31/28</f>
        <v>5</v>
      </c>
      <c r="L32" s="39"/>
      <c r="M32" s="39"/>
      <c r="N32" s="39">
        <f>+N31/28</f>
        <v>0.20357142857142854</v>
      </c>
    </row>
  </sheetData>
  <mergeCells count="10">
    <mergeCell ref="L1:N1"/>
    <mergeCell ref="A28:A29"/>
    <mergeCell ref="C1:E1"/>
    <mergeCell ref="F1:H1"/>
    <mergeCell ref="I1:K1"/>
    <mergeCell ref="A3:A10"/>
    <mergeCell ref="A11:A16"/>
    <mergeCell ref="A17:A23"/>
    <mergeCell ref="A24:A25"/>
    <mergeCell ref="A26:A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RESUMEN</vt:lpstr>
      <vt:lpstr>ANS</vt:lpstr>
      <vt:lpstr>Equipo de trabajo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Jesus Gomez Zotano</dc:creator>
  <cp:lastModifiedBy>NURIA SANTOME RODRIGUEZ</cp:lastModifiedBy>
  <cp:lastPrinted>2025-07-14T11:47:32Z</cp:lastPrinted>
  <dcterms:created xsi:type="dcterms:W3CDTF">2015-06-05T18:17:20Z</dcterms:created>
  <dcterms:modified xsi:type="dcterms:W3CDTF">2025-07-15T09:06:32Z</dcterms:modified>
</cp:coreProperties>
</file>