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OMPRAS\GECOnw\___25exp\4850_MttoMADcat_MBA-RRJ\"/>
    </mc:Choice>
  </mc:AlternateContent>
  <xr:revisionPtr revIDLastSave="0" documentId="13_ncr:1_{8216C8EE-2164-44DE-A3D1-23190F772F4C}" xr6:coauthVersionLast="36" xr6:coauthVersionMax="36" xr10:uidLastSave="{00000000-0000-0000-0000-000000000000}"/>
  <bookViews>
    <workbookView xWindow="0" yWindow="0" windowWidth="26085" windowHeight="9810" tabRatio="858" activeTab="1" xr2:uid="{5E7A3E62-C889-4F9F-8195-5D07695EABC0}"/>
  </bookViews>
  <sheets>
    <sheet name="Instrucciones" sheetId="19" r:id="rId1"/>
    <sheet name="Anx I pg 1 oferta" sheetId="1" r:id="rId2"/>
    <sheet name="AnxI 1 MADRID" sheetId="12" r:id="rId3"/>
    <sheet name="AnxI 2 CATALUÑA" sheetId="13" r:id="rId4"/>
    <sheet name="VE MAXIMO" sheetId="18" r:id="rId5"/>
  </sheets>
  <definedNames>
    <definedName name="_xlnm._FilterDatabase" localSheetId="4" hidden="1">'VE MAXIMO'!$A$3:$I$32</definedName>
    <definedName name="_xlnm.Print_Area" localSheetId="1">'Anx I pg 1 oferta'!$A$3:$K$47</definedName>
    <definedName name="_xlnm.Print_Area" localSheetId="2">'AnxI 1 MADRID'!$B$2:$G$33</definedName>
    <definedName name="_xlnm.Print_Area" localSheetId="3">'AnxI 2 CATALUÑA'!$B$2:$G$33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7" i="13" l="1"/>
  <c r="D27" i="12"/>
  <c r="B30" i="12" l="1"/>
  <c r="B30" i="13"/>
  <c r="F16" i="13"/>
  <c r="F15" i="13"/>
  <c r="F14" i="13"/>
  <c r="F13" i="13"/>
  <c r="F12" i="13"/>
  <c r="F11" i="13"/>
  <c r="F10" i="13"/>
  <c r="F9" i="13"/>
  <c r="F8" i="13"/>
  <c r="F7" i="13"/>
  <c r="F16" i="12"/>
  <c r="F15" i="12"/>
  <c r="F14" i="12"/>
  <c r="F13" i="12"/>
  <c r="F12" i="12"/>
  <c r="F11" i="12"/>
  <c r="F10" i="12"/>
  <c r="F9" i="12"/>
  <c r="F8" i="12"/>
  <c r="F7" i="12"/>
  <c r="F18" i="13"/>
  <c r="F17" i="13"/>
  <c r="F18" i="12"/>
  <c r="F17" i="12"/>
  <c r="F25" i="18"/>
  <c r="D25" i="18"/>
  <c r="F10" i="18"/>
  <c r="D10" i="18"/>
  <c r="E19" i="12" l="1"/>
  <c r="F19" i="12" s="1"/>
  <c r="E19" i="13"/>
  <c r="F19" i="13" s="1"/>
  <c r="B29" i="12" l="1"/>
  <c r="B29" i="13"/>
  <c r="B2" i="13" l="1"/>
  <c r="B2" i="12"/>
  <c r="F27" i="12" l="1"/>
  <c r="F27" i="13"/>
  <c r="E22" i="13" l="1"/>
  <c r="F22" i="13" s="1"/>
  <c r="E23" i="13" s="1"/>
  <c r="F23" i="13" s="1"/>
  <c r="F21" i="13"/>
  <c r="E21" i="12"/>
  <c r="E22" i="12" l="1"/>
  <c r="F22" i="12" s="1"/>
  <c r="E23" i="12" s="1"/>
  <c r="F21" i="12"/>
  <c r="F23" i="12" l="1"/>
  <c r="E39" i="1" s="1"/>
  <c r="G39" i="1" s="1"/>
  <c r="G43" i="1" l="1"/>
  <c r="B28" i="1" s="1"/>
  <c r="G40" i="1"/>
</calcChain>
</file>

<file path=xl/sharedStrings.xml><?xml version="1.0" encoding="utf-8"?>
<sst xmlns="http://schemas.openxmlformats.org/spreadsheetml/2006/main" count="235" uniqueCount="139">
  <si>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</si>
  <si>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</si>
  <si>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</si>
  <si>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</si>
  <si>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>(nombre o razón social)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</si>
  <si>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</si>
  <si>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</si>
  <si>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</si>
  <si>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</si>
  <si>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</si>
  <si>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</si>
  <si>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contrato, incluyendo los años de posibles prórrogas, en su caso.</t>
  </si>
  <si>
    <t>Fdo.:</t>
  </si>
  <si>
    <r>
      <rPr>
        <b/>
        <sz val="11"/>
        <color theme="1"/>
        <rFont val="Calibri"/>
        <family val="2"/>
        <scheme val="minor"/>
      </rPr>
      <t>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</si>
  <si>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actuando en calidad de apoderado  de la empresa </t>
  </si>
  <si>
    <t xml:space="preserve">Se compromete a prestar el servicio con estricta sujeción a todas las condiciones técnicas y legales que se contienen en </t>
  </si>
  <si>
    <t>las Condiciones Generales de Contratación y de Condiciones Técnicas Particulares que ha examinado y expresamente</t>
  </si>
  <si>
    <t xml:space="preserve">
ESTA TABLA DESGLOSE PRECIO DE OFERTA SE PRESENTARA FIRMADA 
EN FORMATO PDF</t>
  </si>
  <si>
    <t>NOTA IMPORTANTE: 
ESTE ANEXO I  Y TABLA/S DESGLOSE DE PRECIO SE PRESENTARAN FIRMADOS
 EN FORMATO PDF</t>
  </si>
  <si>
    <t>Las proposiciones económicas no podrán superar superar el importe total para cada uno de los lotes del valor estimado indicado en el PCAP cláusula 3ª.</t>
  </si>
  <si>
    <t>LOTE</t>
  </si>
  <si>
    <t>COMUNIDAD AUTONOMA</t>
  </si>
  <si>
    <t>Importe anual</t>
  </si>
  <si>
    <t>Total Lote 1</t>
  </si>
  <si>
    <t>Total Lote 2</t>
  </si>
  <si>
    <t>TOTAL OFERTA</t>
  </si>
  <si>
    <t>B.  Desglose Precio</t>
  </si>
  <si>
    <t>1 Anualidad</t>
  </si>
  <si>
    <t>SERVICIO</t>
  </si>
  <si>
    <t>FIJO</t>
  </si>
  <si>
    <t>PREVENTIVO GENERAL+CONDUCTIVO</t>
  </si>
  <si>
    <t>PREVENTIVO PROTECC. CONTRA INCENDIOS</t>
  </si>
  <si>
    <t>PREVENTIVO LEGIONELLA</t>
  </si>
  <si>
    <t>PREVENTIVO GRUPOS ELECTRÓGENOS</t>
  </si>
  <si>
    <t>PREVENTIVO DESBROCES/PODA</t>
  </si>
  <si>
    <t>PREVENTIVO APARATOS ELEVADORES Y LÍNEAS DE VIDA</t>
  </si>
  <si>
    <t>PREVENTIVO PUERTAS Y BARRERAS</t>
  </si>
  <si>
    <t>PREVENTIVO PARARRAYOS</t>
  </si>
  <si>
    <t>MANTENIMIENTO TÉCNICO-LEGAL</t>
  </si>
  <si>
    <t>TERMOGRAFÍAS</t>
  </si>
  <si>
    <t>suma servicio fijo</t>
  </si>
  <si>
    <t>VARIABLE</t>
  </si>
  <si>
    <t>suma servicio variable</t>
  </si>
  <si>
    <t>AA</t>
  </si>
  <si>
    <t>Horas estimadas</t>
  </si>
  <si>
    <t>Total mano de obra ofertada</t>
  </si>
  <si>
    <t>Importe estimado Materiales</t>
  </si>
  <si>
    <t>Total oferta correctivo &gt;500 €</t>
  </si>
  <si>
    <t xml:space="preserve">TOTAL IMPORTE OFERTADO </t>
  </si>
  <si>
    <t>Precio hora de mano de obra ofertado (a)</t>
  </si>
  <si>
    <t>.</t>
  </si>
  <si>
    <t>Importe Valor Estimado Anual</t>
  </si>
  <si>
    <t xml:space="preserve">TOTAL IMPORTE </t>
  </si>
  <si>
    <t>Importe estimado hora de mano de obra</t>
  </si>
  <si>
    <t>Total mano de obra estimada</t>
  </si>
  <si>
    <t xml:space="preserve">VALOR ESTIMADO MAXIMO POR COMUNIDAD AUTONOMA y CONCEPTO </t>
  </si>
  <si>
    <t>Anx I pg 1 oferta</t>
  </si>
  <si>
    <t>DEBEN PRESENTARSE LOS SIGUIENTES DOCUMENTOS EN CADA LOTE</t>
  </si>
  <si>
    <t>1)</t>
  </si>
  <si>
    <t>2)</t>
  </si>
  <si>
    <t>3)</t>
  </si>
  <si>
    <t>4)</t>
  </si>
  <si>
    <t>El Desglose de precios por Comunidad incluye avisos para evitar errores en la cumplimentación.</t>
  </si>
  <si>
    <t>dará ERROR en los cálculos y se mostrarán avisos en el desglose de Precio que tenga errores.</t>
  </si>
  <si>
    <t>-</t>
  </si>
  <si>
    <t xml:space="preserve">IMPORTE OFERTADO MAXIMO: no superara EN NINGUN CASO el Valor estimado total de cada Comunidad Autónoma ofertada </t>
  </si>
  <si>
    <t xml:space="preserve">SERVICIO FIJO : </t>
  </si>
  <si>
    <t>Solo se ofertarán importes SIN decimales (error si se introducen importes con decimales)</t>
  </si>
  <si>
    <t>INSTRUCCIONES PARA LA PREPARACION DE ANEXO I PROPOSICIÓN ECONÓMICA</t>
  </si>
  <si>
    <r>
      <t xml:space="preserve">ESTE FICHERO EXCEL DEBE EMPLEARSE </t>
    </r>
    <r>
      <rPr>
        <b/>
        <u/>
        <sz val="11"/>
        <color theme="1"/>
        <rFont val="Calibri"/>
        <family val="2"/>
        <scheme val="minor"/>
      </rPr>
      <t xml:space="preserve">OBLIGATORIAMENTE </t>
    </r>
    <r>
      <rPr>
        <sz val="11"/>
        <color theme="1"/>
        <rFont val="Calibri"/>
        <family val="2"/>
        <scheme val="minor"/>
      </rPr>
      <t>PARA LA PREPARACION DE LA OFERTA ECONOMICA (Anexo I PCAP)</t>
    </r>
  </si>
  <si>
    <t>EL EXCEL CUMPLIMENTADO SE PRESENTARA JUNTO CON LA OFERTA FIRMADA EN PDF (presentar en sobre C un fichero ZIP que incluya oferta en PDF firmada + EXCEL cumplimentado)</t>
  </si>
  <si>
    <t>En "Anx I pg 1 oferta" solo se cumplimentarán datos de licitador y pie de firma (TODOS los importes ofertados se obtienen desde pestañas de Desglose de precio de cada Comunidad Autónoma ofertada)</t>
  </si>
  <si>
    <t>5)</t>
  </si>
  <si>
    <t>VE MAXIMO :</t>
  </si>
  <si>
    <t>MANT. CORRECTIVO MATERIALES &lt; 500 € (1)</t>
  </si>
  <si>
    <t>PREVENTIVO, CORRECTIVO NO PROGRAMADO (2)</t>
  </si>
  <si>
    <t>CORRECTIVO PROGRAMADO &gt;500 € (3)</t>
  </si>
  <si>
    <t>_</t>
  </si>
  <si>
    <t xml:space="preserve">   (3) Oferta Correctivo programado &gt;500 €</t>
  </si>
  <si>
    <t>(3) Oferta Correctivo programado &gt;500 €</t>
  </si>
  <si>
    <t>Las partidas en AZUL son fijas e invariables, no se pueden modificar y forman parte de la oferta ("MANT. CORRECTIVO MATERIALES &lt; 500 € " y "PREVENTIVO, CORRECTIVO NO PROGRAMADO (2)")</t>
  </si>
  <si>
    <t>Será obligatorio cumplimentar todos los campos de los formularios en caso contrario se desestimará oferta.</t>
  </si>
  <si>
    <t>En caso de discrepancia entre el importe del precio unitario y el importe indicado en las casillas de estimación anual, prevalecerá el importe del precio unitario de cada servicio, y se corregirá el cálculo partiendo del precio unitario indicado.</t>
  </si>
  <si>
    <t>Expediente n.º S/04850/2025</t>
  </si>
  <si>
    <t>“Mantenimiento integral en distintas sedes de CRTVE MADRID y CATALUÑA"</t>
  </si>
  <si>
    <t>Madrid</t>
  </si>
  <si>
    <t>Cataluña</t>
  </si>
  <si>
    <r>
      <t xml:space="preserve">Indicar importe anual de cada Comunidad Autónoma ofertada y las columnas “total de contrato (2 años)” </t>
    </r>
    <r>
      <rPr>
        <b/>
        <i/>
        <u/>
        <sz val="8"/>
        <color theme="1"/>
        <rFont val="Calibri"/>
        <family val="2"/>
        <scheme val="minor"/>
      </rPr>
      <t>de los lotes para los que se presenta oferta</t>
    </r>
    <r>
      <rPr>
        <i/>
        <sz val="8"/>
        <color theme="1"/>
        <rFont val="Calibri"/>
        <family val="2"/>
        <scheme val="minor"/>
      </rPr>
      <t xml:space="preserve"> incluyendo, en cada caso, el desglose de precios del apartado B.
Esta información </t>
    </r>
    <r>
      <rPr>
        <b/>
        <i/>
        <u/>
        <sz val="8"/>
        <color theme="1"/>
        <rFont val="Calibri"/>
        <family val="2"/>
        <scheme val="minor"/>
      </rPr>
      <t>solo puede completarse automáticamente</t>
    </r>
    <r>
      <rPr>
        <i/>
        <sz val="8"/>
        <color theme="1"/>
        <rFont val="Calibri"/>
        <family val="2"/>
        <scheme val="minor"/>
      </rPr>
      <t xml:space="preserve"> cumplimentando el desglose de precios de la CCAA incluida en el lote a ofertar.</t>
    </r>
  </si>
  <si>
    <t>L01_00</t>
  </si>
  <si>
    <t>L01_01</t>
  </si>
  <si>
    <t>L01_02</t>
  </si>
  <si>
    <t>L01_03</t>
  </si>
  <si>
    <t>L01_04</t>
  </si>
  <si>
    <t>L01_05</t>
  </si>
  <si>
    <t>L01_06</t>
  </si>
  <si>
    <t>L01_07</t>
  </si>
  <si>
    <t>L01_08</t>
  </si>
  <si>
    <t>L01_09</t>
  </si>
  <si>
    <t>L01_10</t>
  </si>
  <si>
    <t>L01_11</t>
  </si>
  <si>
    <t>L01_12</t>
  </si>
  <si>
    <t>L01_sf</t>
  </si>
  <si>
    <t>L01_21</t>
  </si>
  <si>
    <t>L01_sv</t>
  </si>
  <si>
    <t>L01_TO</t>
  </si>
  <si>
    <t>L01_Cd</t>
  </si>
  <si>
    <t>L01_Ci</t>
  </si>
  <si>
    <t>L02_00</t>
  </si>
  <si>
    <t>L02_01</t>
  </si>
  <si>
    <t>L02_02</t>
  </si>
  <si>
    <t>L02_03</t>
  </si>
  <si>
    <t>L02_04</t>
  </si>
  <si>
    <t>L02_05</t>
  </si>
  <si>
    <t>L02_06</t>
  </si>
  <si>
    <t>L02_07</t>
  </si>
  <si>
    <t>L02_08</t>
  </si>
  <si>
    <t>L02_09</t>
  </si>
  <si>
    <t>L02_10</t>
  </si>
  <si>
    <t>L02_11</t>
  </si>
  <si>
    <t>L02_12</t>
  </si>
  <si>
    <t>L02_sf</t>
  </si>
  <si>
    <t>L02_21</t>
  </si>
  <si>
    <t>L02_sv</t>
  </si>
  <si>
    <t>L02_TO</t>
  </si>
  <si>
    <t>L02_Cd</t>
  </si>
  <si>
    <t>L02_Ci</t>
  </si>
  <si>
    <t>MADRID</t>
  </si>
  <si>
    <t>CATALUÑA</t>
  </si>
  <si>
    <t xml:space="preserve">  M A D R I D</t>
  </si>
  <si>
    <t>C A T A L U Ñ A</t>
  </si>
  <si>
    <t>Importe contrato 
3 años</t>
  </si>
  <si>
    <t>Importe oferta contrato 
(3 años)</t>
  </si>
  <si>
    <t>Desglose de precio por Comunidad Autónoma ofertada (exclusivamente el de la Comunidad Autonóma correspondiente al lote ofertado)</t>
  </si>
  <si>
    <t>No se puede rectificar ningún ERROR en importes ofertados desde esta pestaña, debe corregirse en la comunidad autónoma de cada lote ofertado</t>
  </si>
  <si>
    <t xml:space="preserve">Si no se presupuestan TODAS las partidas de servicio de la comunidad autónoma, las sumas de la columna "3 años" darán ERROR </t>
  </si>
  <si>
    <t>En esta pestaña se incluye detalle de total anualidad por Comunidad Autónoma y desglose de servicio variable incluidos en "PCAP 3ª Valor estimado.Precios máximos" (pgs.7-8 PCAP)</t>
  </si>
  <si>
    <t>OFERTA PARA CATALUÑA DEBERA CUMPLIMENTARSE EN EXCEL SOLO PARA LOTE 2 
(fichero excel "Mod Anexo I Lote 2.xlsx")</t>
  </si>
  <si>
    <t>(a)  No será superior a 37,00 € (máximo 2 decimales).</t>
  </si>
  <si>
    <t>El "importe hora mano de obra"  no superará 37,00 eur, se introducirá con un máximo de 2 decimales (sin redondeos), cualquier importe no comprendido entre ambas cifras o que supere 2 decimales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</si>
</sst>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2"/>
      <color rgb="FF000000"/>
      <name val="Calibri"/>
      <family val="2"/>
    </font>
    <font>
      <b/>
      <sz val="9"/>
      <color rgb="FFFFFFFF"/>
      <name val="Calibri"/>
      <family val="2"/>
      <scheme val="minor"/>
    </font>
    <font>
      <b/>
      <sz val="14"/>
      <color rgb="FFFFFFFF"/>
      <name val="Calibri"/>
      <family val="2"/>
      <scheme val="minor"/>
    </font>
    <font>
      <b/>
      <sz val="9"/>
      <color rgb="FFE26B0A"/>
      <name val="Calibri"/>
      <family val="2"/>
      <scheme val="minor"/>
    </font>
    <font>
      <b/>
      <sz val="9"/>
      <color rgb="FF0070C0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9"/>
      <color rgb="FF000000"/>
      <name val="Calibri"/>
      <family val="2"/>
      <scheme val="minor"/>
    </font>
    <font>
      <b/>
      <sz val="8"/>
      <color rgb="FFFFFFFF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8"/>
      <color rgb="FF0070C0"/>
      <name val="Calibri"/>
      <family val="2"/>
      <scheme val="minor"/>
    </font>
    <font>
      <i/>
      <sz val="8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rgb="FFFFFFFF"/>
      <name val="Calibri"/>
      <family val="2"/>
    </font>
    <font>
      <sz val="9"/>
      <name val="Calibri"/>
      <family val="2"/>
      <scheme val="minor"/>
    </font>
    <font>
      <b/>
      <sz val="11"/>
      <color indexed="1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0"/>
      <name val="Calibri"/>
      <family val="2"/>
      <scheme val="minor"/>
    </font>
    <font>
      <b/>
      <i/>
      <u/>
      <sz val="8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mediumGray">
        <bgColor theme="0" tint="-0.14999847407452621"/>
      </patternFill>
    </fill>
    <fill>
      <patternFill patternType="mediumGray"/>
    </fill>
    <fill>
      <patternFill patternType="mediumGray">
        <bgColor rgb="FFF2F2F2"/>
      </patternFill>
    </fill>
  </fills>
  <borders count="4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ck">
        <color rgb="FFF79646"/>
      </left>
      <right style="medium">
        <color rgb="FFFFFFFF"/>
      </right>
      <top style="thick">
        <color rgb="FFF79646"/>
      </top>
      <bottom style="medium">
        <color rgb="FFFFFFFF"/>
      </bottom>
      <diagonal/>
    </border>
    <border>
      <left/>
      <right/>
      <top style="thick">
        <color rgb="FFF79646"/>
      </top>
      <bottom style="medium">
        <color rgb="FFFFFFFF"/>
      </bottom>
      <diagonal/>
    </border>
    <border>
      <left/>
      <right style="medium">
        <color rgb="FFF79646"/>
      </right>
      <top style="thick">
        <color rgb="FFF79646"/>
      </top>
      <bottom style="medium">
        <color rgb="FFFFFFFF"/>
      </bottom>
      <diagonal/>
    </border>
    <border>
      <left/>
      <right style="medium">
        <color rgb="FFF79646"/>
      </right>
      <top/>
      <bottom style="medium">
        <color rgb="FFF79646"/>
      </bottom>
      <diagonal/>
    </border>
    <border>
      <left/>
      <right/>
      <top/>
      <bottom style="medium">
        <color rgb="FFF79646"/>
      </bottom>
      <diagonal/>
    </border>
    <border>
      <left style="thick">
        <color rgb="FFF79646"/>
      </left>
      <right style="medium">
        <color rgb="FFF79646"/>
      </right>
      <top/>
      <bottom style="thick">
        <color rgb="FFF79646"/>
      </bottom>
      <diagonal/>
    </border>
    <border>
      <left style="thick">
        <color rgb="FFF79646"/>
      </left>
      <right style="medium">
        <color rgb="FFF79646"/>
      </right>
      <top/>
      <bottom/>
      <diagonal/>
    </border>
    <border>
      <left/>
      <right style="medium">
        <color rgb="FFF79646"/>
      </right>
      <top style="medium">
        <color rgb="FFF79646"/>
      </top>
      <bottom style="medium">
        <color rgb="FFF79646"/>
      </bottom>
      <diagonal/>
    </border>
    <border>
      <left/>
      <right style="thick">
        <color rgb="FFF79646"/>
      </right>
      <top style="medium">
        <color rgb="FFF79646"/>
      </top>
      <bottom style="medium">
        <color rgb="FFF79646"/>
      </bottom>
      <diagonal/>
    </border>
    <border>
      <left/>
      <right style="thick">
        <color rgb="FFF79646"/>
      </right>
      <top/>
      <bottom style="medium">
        <color rgb="FFF79646"/>
      </bottom>
      <diagonal/>
    </border>
    <border>
      <left/>
      <right style="medium">
        <color rgb="FFF79646"/>
      </right>
      <top/>
      <bottom style="thick">
        <color rgb="FFF79646"/>
      </bottom>
      <diagonal/>
    </border>
    <border>
      <left/>
      <right style="thick">
        <color rgb="FFF79646"/>
      </right>
      <top/>
      <bottom style="thick">
        <color rgb="FFF79646"/>
      </bottom>
      <diagonal/>
    </border>
    <border>
      <left style="medium">
        <color rgb="FFF79646"/>
      </left>
      <right/>
      <top style="medium">
        <color rgb="FFF79646"/>
      </top>
      <bottom style="medium">
        <color rgb="FFF79646"/>
      </bottom>
      <diagonal/>
    </border>
    <border>
      <left/>
      <right/>
      <top style="medium">
        <color rgb="FFF79646"/>
      </top>
      <bottom style="medium">
        <color rgb="FFF79646"/>
      </bottom>
      <diagonal/>
    </border>
    <border>
      <left style="medium">
        <color rgb="FFF79646"/>
      </left>
      <right style="medium">
        <color rgb="FFF79646"/>
      </right>
      <top/>
      <bottom style="medium">
        <color rgb="FFF79646"/>
      </bottom>
      <diagonal/>
    </border>
    <border>
      <left/>
      <right style="medium">
        <color rgb="FFF79646"/>
      </right>
      <top style="medium">
        <color rgb="FFFFFFFF"/>
      </top>
      <bottom/>
      <diagonal/>
    </border>
    <border>
      <left style="medium">
        <color rgb="FFF79646"/>
      </left>
      <right/>
      <top style="medium">
        <color rgb="FFF79646"/>
      </top>
      <bottom/>
      <diagonal/>
    </border>
    <border>
      <left/>
      <right style="medium">
        <color rgb="FFF79646"/>
      </right>
      <top style="medium">
        <color rgb="FFF79646"/>
      </top>
      <bottom/>
      <diagonal/>
    </border>
    <border>
      <left/>
      <right/>
      <top style="medium">
        <color rgb="FFF79646"/>
      </top>
      <bottom/>
      <diagonal/>
    </border>
    <border>
      <left style="medium">
        <color rgb="FFF79646"/>
      </left>
      <right style="medium">
        <color rgb="FFF79646"/>
      </right>
      <top style="thick">
        <color rgb="FFF79646"/>
      </top>
      <bottom/>
      <diagonal/>
    </border>
    <border>
      <left style="medium">
        <color rgb="FFF79646"/>
      </left>
      <right style="medium">
        <color rgb="FFF79646"/>
      </right>
      <top/>
      <bottom/>
      <diagonal/>
    </border>
    <border>
      <left style="medium">
        <color rgb="FFF79646"/>
      </left>
      <right/>
      <top style="medium">
        <color rgb="FFF79646"/>
      </top>
      <bottom style="thick">
        <color rgb="FFF79646"/>
      </bottom>
      <diagonal/>
    </border>
    <border>
      <left/>
      <right style="medium">
        <color rgb="FFF79646"/>
      </right>
      <top style="medium">
        <color rgb="FFF79646"/>
      </top>
      <bottom style="thick">
        <color rgb="FFF79646"/>
      </bottom>
      <diagonal/>
    </border>
    <border>
      <left style="thick">
        <color rgb="FFF79646"/>
      </left>
      <right style="medium">
        <color theme="0"/>
      </right>
      <top style="medium">
        <color theme="0"/>
      </top>
      <bottom style="medium">
        <color rgb="FFF79646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rgb="FFF79646"/>
      </left>
      <right style="thick">
        <color rgb="FFF79646"/>
      </right>
      <top style="thick">
        <color rgb="FFF79646"/>
      </top>
      <bottom/>
      <diagonal/>
    </border>
    <border>
      <left style="medium">
        <color rgb="FFF79646"/>
      </left>
      <right style="thick">
        <color rgb="FFF79646"/>
      </right>
      <top/>
      <bottom/>
      <diagonal/>
    </border>
    <border>
      <left style="thick">
        <color rgb="FFF79646"/>
      </left>
      <right style="medium">
        <color rgb="FFFFFFFF"/>
      </right>
      <top style="thick">
        <color rgb="FFF79646"/>
      </top>
      <bottom/>
      <diagonal/>
    </border>
    <border>
      <left style="medium">
        <color rgb="FFFFFFFF"/>
      </left>
      <right/>
      <top style="thick">
        <color rgb="FFF79646"/>
      </top>
      <bottom/>
      <diagonal/>
    </border>
    <border>
      <left/>
      <right style="medium">
        <color rgb="FFF79646"/>
      </right>
      <top style="thick">
        <color rgb="FFF79646"/>
      </top>
      <bottom/>
      <diagonal/>
    </border>
    <border>
      <left style="thick">
        <color rgb="FFF79646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/>
      <right style="medium">
        <color rgb="FFF79646"/>
      </right>
      <top/>
      <bottom style="medium">
        <color rgb="FFFFFFFF"/>
      </bottom>
      <diagonal/>
    </border>
    <border>
      <left style="thick">
        <color rgb="FFF79646"/>
      </left>
      <right style="medium">
        <color rgb="FFFFFFFF"/>
      </right>
      <top/>
      <bottom style="medium">
        <color rgb="FFF79646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6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6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0" fillId="0" borderId="0" xfId="0" applyAlignment="1" applyProtection="1">
      <alignment horizontal="right"/>
    </xf>
    <xf numFmtId="0" fontId="9" fillId="0" borderId="0" xfId="0" applyFont="1" applyAlignment="1" applyProtection="1">
      <alignment horizontal="right" vertical="center"/>
    </xf>
    <xf numFmtId="0" fontId="0" fillId="0" borderId="0" xfId="0" applyBorder="1" applyProtection="1"/>
    <xf numFmtId="0" fontId="2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vertical="center" wrapText="1"/>
    </xf>
    <xf numFmtId="0" fontId="12" fillId="0" borderId="0" xfId="0" applyFont="1" applyBorder="1" applyAlignment="1" applyProtection="1">
      <alignment horizontal="left" vertical="center"/>
    </xf>
    <xf numFmtId="0" fontId="3" fillId="0" borderId="0" xfId="0" applyFont="1" applyAlignment="1">
      <alignment vertical="center"/>
    </xf>
    <xf numFmtId="0" fontId="15" fillId="0" borderId="0" xfId="0" applyFont="1" applyAlignment="1" applyProtection="1">
      <alignment vertical="top"/>
    </xf>
    <xf numFmtId="0" fontId="24" fillId="6" borderId="7" xfId="0" applyFont="1" applyFill="1" applyBorder="1" applyAlignment="1">
      <alignment horizontal="justify" vertical="center" wrapText="1"/>
    </xf>
    <xf numFmtId="0" fontId="25" fillId="6" borderId="12" xfId="0" applyFont="1" applyFill="1" applyBorder="1" applyAlignment="1">
      <alignment horizontal="right" vertical="center"/>
    </xf>
    <xf numFmtId="0" fontId="24" fillId="0" borderId="0" xfId="0" applyFont="1" applyAlignment="1">
      <alignment horizontal="justify" vertical="center" wrapText="1"/>
    </xf>
    <xf numFmtId="0" fontId="3" fillId="0" borderId="0" xfId="0" applyFont="1" applyAlignment="1">
      <alignment vertical="center" wrapText="1"/>
    </xf>
    <xf numFmtId="0" fontId="26" fillId="3" borderId="9" xfId="0" applyFont="1" applyFill="1" applyBorder="1" applyAlignment="1">
      <alignment horizontal="left" vertical="center"/>
    </xf>
    <xf numFmtId="0" fontId="13" fillId="0" borderId="16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4" fontId="27" fillId="0" borderId="5" xfId="0" applyNumberFormat="1" applyFont="1" applyBorder="1" applyAlignment="1">
      <alignment horizontal="center" vertical="center" wrapText="1"/>
    </xf>
    <xf numFmtId="0" fontId="29" fillId="0" borderId="0" xfId="0" applyFont="1" applyBorder="1" applyAlignment="1" applyProtection="1">
      <alignment horizontal="left" vertical="center"/>
    </xf>
    <xf numFmtId="0" fontId="17" fillId="6" borderId="35" xfId="0" applyFont="1" applyFill="1" applyBorder="1" applyAlignment="1">
      <alignment horizontal="center" vertical="center" wrapText="1"/>
    </xf>
    <xf numFmtId="4" fontId="4" fillId="0" borderId="12" xfId="0" applyNumberFormat="1" applyFont="1" applyBorder="1" applyAlignment="1">
      <alignment horizontal="right" vertical="center" wrapText="1" indent="1"/>
    </xf>
    <xf numFmtId="0" fontId="13" fillId="0" borderId="16" xfId="0" applyFont="1" applyBorder="1" applyAlignment="1">
      <alignment horizontal="center" vertical="center"/>
    </xf>
    <xf numFmtId="4" fontId="13" fillId="0" borderId="5" xfId="0" applyNumberFormat="1" applyFont="1" applyBorder="1" applyAlignment="1">
      <alignment horizontal="center" vertical="center" wrapText="1"/>
    </xf>
    <xf numFmtId="4" fontId="22" fillId="0" borderId="5" xfId="0" applyNumberFormat="1" applyFont="1" applyBorder="1" applyAlignment="1">
      <alignment horizontal="center" vertical="center" wrapText="1"/>
    </xf>
    <xf numFmtId="0" fontId="17" fillId="6" borderId="0" xfId="0" applyFont="1" applyFill="1" applyAlignment="1">
      <alignment horizontal="center" vertical="center" wrapText="1"/>
    </xf>
    <xf numFmtId="0" fontId="17" fillId="6" borderId="5" xfId="0" applyFont="1" applyFill="1" applyBorder="1" applyAlignment="1">
      <alignment horizontal="center" vertical="center" wrapText="1"/>
    </xf>
    <xf numFmtId="0" fontId="0" fillId="0" borderId="1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32" fillId="0" borderId="0" xfId="0" applyFont="1" applyProtection="1"/>
    <xf numFmtId="0" fontId="33" fillId="0" borderId="0" xfId="0" applyFont="1"/>
    <xf numFmtId="0" fontId="0" fillId="0" borderId="0" xfId="0" quotePrefix="1" applyAlignment="1">
      <alignment horizontal="right"/>
    </xf>
    <xf numFmtId="0" fontId="1" fillId="0" borderId="0" xfId="0" applyFont="1"/>
    <xf numFmtId="0" fontId="0" fillId="0" borderId="42" xfId="0" applyBorder="1" applyAlignment="1" applyProtection="1">
      <alignment vertical="top"/>
    </xf>
    <xf numFmtId="0" fontId="0" fillId="0" borderId="39" xfId="0" applyBorder="1" applyAlignment="1" applyProtection="1">
      <alignment vertical="top"/>
    </xf>
    <xf numFmtId="0" fontId="34" fillId="4" borderId="36" xfId="0" applyFont="1" applyFill="1" applyBorder="1" applyAlignment="1" applyProtection="1">
      <alignment horizontal="center" vertical="center"/>
    </xf>
    <xf numFmtId="0" fontId="13" fillId="0" borderId="41" xfId="0" applyFont="1" applyBorder="1" applyAlignment="1" applyProtection="1">
      <alignment horizontal="right" vertical="center" indent="2"/>
    </xf>
    <xf numFmtId="0" fontId="13" fillId="0" borderId="36" xfId="0" applyFont="1" applyBorder="1" applyAlignment="1" applyProtection="1">
      <alignment horizontal="center" vertical="center"/>
    </xf>
    <xf numFmtId="0" fontId="13" fillId="0" borderId="37" xfId="0" applyFont="1" applyBorder="1" applyAlignment="1" applyProtection="1">
      <alignment horizontal="left" vertical="center" indent="1"/>
    </xf>
    <xf numFmtId="0" fontId="3" fillId="0" borderId="0" xfId="0" applyFont="1" applyAlignment="1" applyProtection="1">
      <alignment vertical="center"/>
    </xf>
    <xf numFmtId="0" fontId="0" fillId="0" borderId="0" xfId="0" applyBorder="1" applyAlignment="1" applyProtection="1">
      <alignment horizontal="center"/>
    </xf>
    <xf numFmtId="0" fontId="16" fillId="0" borderId="0" xfId="0" applyFont="1" applyAlignment="1" applyProtection="1">
      <alignment horizontal="justify" vertical="center"/>
    </xf>
    <xf numFmtId="0" fontId="17" fillId="6" borderId="2" xfId="0" applyFont="1" applyFill="1" applyBorder="1" applyAlignment="1" applyProtection="1">
      <alignment horizontal="center" vertical="center" wrapText="1"/>
    </xf>
    <xf numFmtId="0" fontId="18" fillId="6" borderId="3" xfId="0" applyFont="1" applyFill="1" applyBorder="1" applyAlignment="1" applyProtection="1">
      <alignment horizontal="center" vertical="center" wrapText="1"/>
    </xf>
    <xf numFmtId="0" fontId="18" fillId="6" borderId="4" xfId="0" applyFont="1" applyFill="1" applyBorder="1" applyAlignment="1" applyProtection="1">
      <alignment horizontal="center" vertical="center" wrapText="1"/>
    </xf>
    <xf numFmtId="0" fontId="17" fillId="6" borderId="17" xfId="0" applyFont="1" applyFill="1" applyBorder="1" applyAlignment="1" applyProtection="1">
      <alignment vertical="center" wrapText="1"/>
    </xf>
    <xf numFmtId="0" fontId="19" fillId="0" borderId="8" xfId="0" applyFont="1" applyBorder="1" applyAlignment="1" applyProtection="1">
      <alignment horizontal="center" vertical="center" wrapText="1"/>
    </xf>
    <xf numFmtId="4" fontId="22" fillId="0" borderId="10" xfId="0" applyNumberFormat="1" applyFont="1" applyBorder="1" applyAlignment="1" applyProtection="1">
      <alignment horizontal="right" vertical="center" wrapText="1" indent="1"/>
    </xf>
    <xf numFmtId="0" fontId="0" fillId="0" borderId="8" xfId="0" applyBorder="1" applyAlignment="1" applyProtection="1">
      <alignment horizontal="center" vertical="center" wrapText="1"/>
    </xf>
    <xf numFmtId="4" fontId="22" fillId="0" borderId="11" xfId="0" applyNumberFormat="1" applyFont="1" applyBorder="1" applyAlignment="1" applyProtection="1">
      <alignment horizontal="right" vertical="center" wrapText="1" indent="1"/>
    </xf>
    <xf numFmtId="0" fontId="0" fillId="0" borderId="8" xfId="0" applyBorder="1" applyAlignment="1" applyProtection="1">
      <alignment vertical="center" wrapText="1"/>
    </xf>
    <xf numFmtId="0" fontId="21" fillId="0" borderId="6" xfId="0" applyFont="1" applyBorder="1" applyAlignment="1" applyProtection="1">
      <alignment horizontal="left" vertical="center" indent="1"/>
    </xf>
    <xf numFmtId="0" fontId="21" fillId="0" borderId="5" xfId="0" applyFont="1" applyBorder="1" applyAlignment="1" applyProtection="1">
      <alignment horizontal="left" vertical="center" indent="1"/>
    </xf>
    <xf numFmtId="0" fontId="0" fillId="0" borderId="7" xfId="0" applyBorder="1" applyAlignment="1" applyProtection="1">
      <alignment vertical="center" wrapText="1"/>
    </xf>
    <xf numFmtId="4" fontId="10" fillId="2" borderId="5" xfId="0" applyNumberFormat="1" applyFont="1" applyFill="1" applyBorder="1" applyAlignment="1" applyProtection="1">
      <alignment horizontal="right" vertical="center" wrapText="1" indent="1"/>
    </xf>
    <xf numFmtId="4" fontId="10" fillId="0" borderId="11" xfId="0" applyNumberFormat="1" applyFont="1" applyBorder="1" applyAlignment="1" applyProtection="1">
      <alignment horizontal="right" vertical="center" wrapText="1" indent="1"/>
    </xf>
    <xf numFmtId="4" fontId="20" fillId="0" borderId="5" xfId="0" applyNumberFormat="1" applyFont="1" applyBorder="1" applyAlignment="1" applyProtection="1">
      <alignment horizontal="right" vertical="center" wrapText="1" indent="1"/>
    </xf>
    <xf numFmtId="4" fontId="20" fillId="0" borderId="11" xfId="0" applyNumberFormat="1" applyFont="1" applyBorder="1" applyAlignment="1" applyProtection="1">
      <alignment horizontal="right" vertical="center" wrapText="1" indent="1"/>
    </xf>
    <xf numFmtId="4" fontId="20" fillId="5" borderId="5" xfId="0" applyNumberFormat="1" applyFont="1" applyFill="1" applyBorder="1" applyAlignment="1" applyProtection="1">
      <alignment horizontal="right" vertical="center" wrapText="1" indent="1"/>
    </xf>
    <xf numFmtId="4" fontId="20" fillId="5" borderId="11" xfId="0" applyNumberFormat="1" applyFont="1" applyFill="1" applyBorder="1" applyAlignment="1" applyProtection="1">
      <alignment horizontal="right" vertical="center" wrapText="1" indent="1"/>
    </xf>
    <xf numFmtId="4" fontId="31" fillId="0" borderId="5" xfId="0" applyNumberFormat="1" applyFont="1" applyBorder="1" applyAlignment="1" applyProtection="1">
      <alignment horizontal="right" vertical="center" wrapText="1" indent="1"/>
    </xf>
    <xf numFmtId="4" fontId="31" fillId="0" borderId="11" xfId="0" applyNumberFormat="1" applyFont="1" applyBorder="1" applyAlignment="1" applyProtection="1">
      <alignment horizontal="right" vertical="center" wrapText="1" indent="1"/>
    </xf>
    <xf numFmtId="4" fontId="10" fillId="2" borderId="12" xfId="0" applyNumberFormat="1" applyFont="1" applyFill="1" applyBorder="1" applyAlignment="1" applyProtection="1">
      <alignment horizontal="right" vertical="center" indent="1"/>
    </xf>
    <xf numFmtId="4" fontId="10" fillId="0" borderId="13" xfId="0" applyNumberFormat="1" applyFont="1" applyBorder="1" applyAlignment="1" applyProtection="1">
      <alignment horizontal="right" vertical="center" indent="1"/>
    </xf>
    <xf numFmtId="0" fontId="24" fillId="6" borderId="7" xfId="0" applyFont="1" applyFill="1" applyBorder="1" applyAlignment="1" applyProtection="1">
      <alignment horizontal="justify" vertical="center" wrapText="1"/>
    </xf>
    <xf numFmtId="0" fontId="25" fillId="6" borderId="12" xfId="0" applyFont="1" applyFill="1" applyBorder="1" applyAlignment="1" applyProtection="1">
      <alignment horizontal="right" vertical="center"/>
    </xf>
    <xf numFmtId="0" fontId="25" fillId="6" borderId="12" xfId="0" applyFont="1" applyFill="1" applyBorder="1" applyAlignment="1" applyProtection="1">
      <alignment horizontal="right" vertical="center" indent="1"/>
    </xf>
    <xf numFmtId="4" fontId="4" fillId="2" borderId="12" xfId="0" applyNumberFormat="1" applyFont="1" applyFill="1" applyBorder="1" applyAlignment="1" applyProtection="1">
      <alignment horizontal="right" vertical="center" wrapText="1" indent="1"/>
    </xf>
    <xf numFmtId="4" fontId="4" fillId="0" borderId="13" xfId="0" applyNumberFormat="1" applyFont="1" applyBorder="1" applyAlignment="1" applyProtection="1">
      <alignment horizontal="right" vertical="center" wrapText="1" indent="1"/>
    </xf>
    <xf numFmtId="0" fontId="24" fillId="0" borderId="0" xfId="0" applyFont="1" applyAlignment="1" applyProtection="1">
      <alignment horizontal="justify" vertical="center" wrapText="1"/>
    </xf>
    <xf numFmtId="0" fontId="3" fillId="8" borderId="0" xfId="0" applyFont="1" applyFill="1" applyAlignment="1" applyProtection="1">
      <alignment vertical="center"/>
    </xf>
    <xf numFmtId="0" fontId="3" fillId="0" borderId="0" xfId="0" applyFont="1" applyAlignment="1" applyProtection="1">
      <alignment vertical="center" wrapText="1"/>
    </xf>
    <xf numFmtId="0" fontId="26" fillId="3" borderId="15" xfId="0" applyFont="1" applyFill="1" applyBorder="1" applyAlignment="1" applyProtection="1">
      <alignment horizontal="left" vertical="center"/>
    </xf>
    <xf numFmtId="0" fontId="26" fillId="3" borderId="9" xfId="0" applyFont="1" applyFill="1" applyBorder="1" applyAlignment="1" applyProtection="1">
      <alignment horizontal="left" vertical="center"/>
    </xf>
    <xf numFmtId="0" fontId="13" fillId="0" borderId="16" xfId="0" applyFont="1" applyBorder="1" applyAlignment="1" applyProtection="1">
      <alignment horizontal="center" vertical="center" wrapText="1"/>
    </xf>
    <xf numFmtId="0" fontId="13" fillId="0" borderId="5" xfId="0" applyFont="1" applyBorder="1" applyAlignment="1" applyProtection="1">
      <alignment horizontal="center" vertical="center" wrapText="1"/>
    </xf>
    <xf numFmtId="4" fontId="13" fillId="2" borderId="5" xfId="0" applyNumberFormat="1" applyFont="1" applyFill="1" applyBorder="1" applyAlignment="1" applyProtection="1">
      <alignment horizontal="center" vertical="center" wrapText="1"/>
    </xf>
    <xf numFmtId="4" fontId="27" fillId="0" borderId="5" xfId="0" applyNumberFormat="1" applyFont="1" applyBorder="1" applyAlignment="1" applyProtection="1">
      <alignment horizontal="center" vertical="center" wrapText="1"/>
    </xf>
    <xf numFmtId="4" fontId="22" fillId="2" borderId="5" xfId="0" applyNumberFormat="1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 applyProtection="1">
      <alignment vertical="top" wrapText="1"/>
    </xf>
    <xf numFmtId="0" fontId="30" fillId="6" borderId="25" xfId="0" applyFont="1" applyFill="1" applyBorder="1" applyAlignment="1" applyProtection="1">
      <alignment horizontal="center" vertical="center" wrapText="1"/>
    </xf>
    <xf numFmtId="0" fontId="30" fillId="6" borderId="26" xfId="0" applyFont="1" applyFill="1" applyBorder="1" applyAlignment="1" applyProtection="1">
      <alignment horizontal="center" vertical="center" wrapText="1"/>
    </xf>
    <xf numFmtId="4" fontId="22" fillId="2" borderId="9" xfId="0" applyNumberFormat="1" applyFont="1" applyFill="1" applyBorder="1" applyAlignment="1" applyProtection="1">
      <alignment horizontal="right" vertical="center" wrapText="1" indent="1"/>
      <protection locked="0"/>
    </xf>
    <xf numFmtId="0" fontId="36" fillId="0" borderId="0" xfId="0" applyFont="1" applyProtection="1"/>
    <xf numFmtId="0" fontId="35" fillId="0" borderId="0" xfId="0" applyFont="1"/>
    <xf numFmtId="0" fontId="36" fillId="0" borderId="0" xfId="0" applyFont="1" applyBorder="1" applyAlignment="1" applyProtection="1">
      <alignment horizontal="left" vertical="center"/>
    </xf>
    <xf numFmtId="0" fontId="35" fillId="0" borderId="0" xfId="0" applyFont="1" applyProtection="1"/>
    <xf numFmtId="0" fontId="0" fillId="0" borderId="0" xfId="0" applyAlignment="1" applyProtection="1">
      <alignment horizontal="justify" vertical="top"/>
    </xf>
    <xf numFmtId="0" fontId="0" fillId="0" borderId="0" xfId="0" applyAlignment="1" applyProtection="1">
      <alignment horizontal="justify" vertical="top" wrapText="1"/>
    </xf>
    <xf numFmtId="164" fontId="13" fillId="2" borderId="16" xfId="0" applyNumberFormat="1" applyFont="1" applyFill="1" applyBorder="1" applyAlignment="1" applyProtection="1">
      <alignment horizontal="center" vertical="center"/>
      <protection locked="0"/>
    </xf>
    <xf numFmtId="0" fontId="26" fillId="3" borderId="15" xfId="0" applyFont="1" applyFill="1" applyBorder="1" applyAlignment="1" applyProtection="1">
      <alignment horizontal="left" vertical="center"/>
    </xf>
    <xf numFmtId="0" fontId="26" fillId="3" borderId="15" xfId="0" applyFont="1" applyFill="1" applyBorder="1" applyAlignment="1">
      <alignment horizontal="left" vertical="center"/>
    </xf>
    <xf numFmtId="3" fontId="13" fillId="0" borderId="5" xfId="0" applyNumberFormat="1" applyFont="1" applyBorder="1" applyAlignment="1">
      <alignment horizontal="center" vertical="center" wrapText="1"/>
    </xf>
    <xf numFmtId="3" fontId="27" fillId="0" borderId="5" xfId="0" applyNumberFormat="1" applyFont="1" applyBorder="1" applyAlignment="1" applyProtection="1">
      <alignment horizontal="center" vertical="center" wrapText="1"/>
    </xf>
    <xf numFmtId="4" fontId="22" fillId="11" borderId="10" xfId="0" applyNumberFormat="1" applyFont="1" applyFill="1" applyBorder="1" applyAlignment="1" applyProtection="1">
      <alignment horizontal="right" vertical="center" wrapText="1" indent="1"/>
    </xf>
    <xf numFmtId="4" fontId="22" fillId="11" borderId="11" xfId="0" applyNumberFormat="1" applyFont="1" applyFill="1" applyBorder="1" applyAlignment="1" applyProtection="1">
      <alignment horizontal="right" vertical="center" wrapText="1" indent="1"/>
    </xf>
    <xf numFmtId="4" fontId="20" fillId="11" borderId="5" xfId="0" applyNumberFormat="1" applyFont="1" applyFill="1" applyBorder="1" applyAlignment="1" applyProtection="1">
      <alignment horizontal="right" vertical="center" wrapText="1" indent="1"/>
    </xf>
    <xf numFmtId="4" fontId="20" fillId="11" borderId="11" xfId="0" applyNumberFormat="1" applyFont="1" applyFill="1" applyBorder="1" applyAlignment="1" applyProtection="1">
      <alignment horizontal="right" vertical="center" wrapText="1" indent="1"/>
    </xf>
    <xf numFmtId="4" fontId="20" fillId="12" borderId="5" xfId="0" applyNumberFormat="1" applyFont="1" applyFill="1" applyBorder="1" applyAlignment="1" applyProtection="1">
      <alignment horizontal="right" vertical="center" wrapText="1" indent="1"/>
    </xf>
    <xf numFmtId="4" fontId="20" fillId="12" borderId="11" xfId="0" applyNumberFormat="1" applyFont="1" applyFill="1" applyBorder="1" applyAlignment="1" applyProtection="1">
      <alignment horizontal="right" vertical="center" wrapText="1" indent="1"/>
    </xf>
    <xf numFmtId="4" fontId="10" fillId="10" borderId="5" xfId="0" applyNumberFormat="1" applyFont="1" applyFill="1" applyBorder="1" applyAlignment="1" applyProtection="1">
      <alignment horizontal="right" vertical="center" wrapText="1" indent="1"/>
    </xf>
    <xf numFmtId="4" fontId="10" fillId="11" borderId="11" xfId="0" applyNumberFormat="1" applyFont="1" applyFill="1" applyBorder="1" applyAlignment="1" applyProtection="1">
      <alignment horizontal="right" vertical="center" wrapText="1" indent="1"/>
    </xf>
    <xf numFmtId="4" fontId="31" fillId="11" borderId="5" xfId="0" applyNumberFormat="1" applyFont="1" applyFill="1" applyBorder="1" applyAlignment="1" applyProtection="1">
      <alignment horizontal="right" vertical="center" wrapText="1" indent="1"/>
    </xf>
    <xf numFmtId="4" fontId="31" fillId="11" borderId="11" xfId="0" applyNumberFormat="1" applyFont="1" applyFill="1" applyBorder="1" applyAlignment="1" applyProtection="1">
      <alignment horizontal="right" vertical="center" wrapText="1" indent="1"/>
    </xf>
    <xf numFmtId="4" fontId="10" fillId="10" borderId="12" xfId="0" applyNumberFormat="1" applyFont="1" applyFill="1" applyBorder="1" applyAlignment="1" applyProtection="1">
      <alignment horizontal="right" vertical="center" indent="1"/>
    </xf>
    <xf numFmtId="4" fontId="10" fillId="11" borderId="13" xfId="0" applyNumberFormat="1" applyFont="1" applyFill="1" applyBorder="1" applyAlignment="1" applyProtection="1">
      <alignment horizontal="right" vertical="center" indent="1"/>
    </xf>
    <xf numFmtId="4" fontId="4" fillId="10" borderId="12" xfId="0" applyNumberFormat="1" applyFont="1" applyFill="1" applyBorder="1" applyAlignment="1" applyProtection="1">
      <alignment horizontal="right" vertical="center" wrapText="1" indent="1"/>
    </xf>
    <xf numFmtId="4" fontId="4" fillId="11" borderId="13" xfId="0" applyNumberFormat="1" applyFont="1" applyFill="1" applyBorder="1" applyAlignment="1" applyProtection="1">
      <alignment horizontal="right" vertical="center" wrapText="1" indent="1"/>
    </xf>
    <xf numFmtId="0" fontId="27" fillId="11" borderId="5" xfId="0" applyFont="1" applyFill="1" applyBorder="1" applyAlignment="1" applyProtection="1">
      <alignment horizontal="center" vertical="center" wrapText="1"/>
    </xf>
    <xf numFmtId="4" fontId="13" fillId="10" borderId="5" xfId="0" applyNumberFormat="1" applyFont="1" applyFill="1" applyBorder="1" applyAlignment="1" applyProtection="1">
      <alignment horizontal="center" vertical="center" wrapText="1"/>
    </xf>
    <xf numFmtId="4" fontId="27" fillId="11" borderId="5" xfId="0" applyNumberFormat="1" applyFont="1" applyFill="1" applyBorder="1" applyAlignment="1" applyProtection="1">
      <alignment horizontal="center" vertical="center" wrapText="1"/>
    </xf>
    <xf numFmtId="4" fontId="22" fillId="10" borderId="5" xfId="0" applyNumberFormat="1" applyFont="1" applyFill="1" applyBorder="1" applyAlignment="1" applyProtection="1">
      <alignment horizontal="center" vertical="center" wrapText="1"/>
    </xf>
    <xf numFmtId="4" fontId="22" fillId="10" borderId="9" xfId="0" applyNumberFormat="1" applyFont="1" applyFill="1" applyBorder="1" applyAlignment="1" applyProtection="1">
      <alignment horizontal="right" vertical="center" wrapText="1" indent="1"/>
    </xf>
    <xf numFmtId="164" fontId="13" fillId="10" borderId="16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top" wrapText="1"/>
    </xf>
    <xf numFmtId="0" fontId="5" fillId="0" borderId="0" xfId="0" applyFont="1" applyAlignment="1" applyProtection="1">
      <alignment horizontal="center"/>
    </xf>
    <xf numFmtId="0" fontId="0" fillId="0" borderId="1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1" xfId="0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1" xfId="0" applyBorder="1" applyAlignment="1" applyProtection="1">
      <alignment horizontal="center" vertical="top"/>
      <protection locked="0"/>
    </xf>
    <xf numFmtId="0" fontId="0" fillId="0" borderId="1" xfId="0" applyFill="1" applyBorder="1" applyAlignment="1" applyProtection="1">
      <alignment horizontal="center" vertical="top" wrapText="1"/>
      <protection locked="0"/>
    </xf>
    <xf numFmtId="4" fontId="8" fillId="2" borderId="0" xfId="0" applyNumberFormat="1" applyFont="1" applyFill="1" applyAlignment="1" applyProtection="1">
      <alignment horizontal="center" vertical="top" shrinkToFit="1"/>
    </xf>
    <xf numFmtId="0" fontId="8" fillId="2" borderId="0" xfId="0" applyFont="1" applyFill="1" applyAlignment="1" applyProtection="1">
      <alignment horizontal="center" vertical="top" shrinkToFit="1"/>
    </xf>
    <xf numFmtId="0" fontId="1" fillId="0" borderId="0" xfId="0" applyFont="1" applyAlignment="1" applyProtection="1">
      <alignment horizontal="distributed" vertical="top" wrapText="1"/>
    </xf>
    <xf numFmtId="0" fontId="0" fillId="0" borderId="0" xfId="0" applyFont="1" applyAlignment="1" applyProtection="1">
      <alignment horizontal="justify" wrapText="1"/>
    </xf>
    <xf numFmtId="0" fontId="0" fillId="0" borderId="0" xfId="0" applyAlignment="1" applyProtection="1">
      <alignment horizontal="justify" vertical="top" wrapText="1"/>
    </xf>
    <xf numFmtId="0" fontId="0" fillId="0" borderId="0" xfId="0" applyAlignment="1" applyProtection="1">
      <alignment horizontal="left" vertical="top" wrapText="1"/>
    </xf>
    <xf numFmtId="0" fontId="8" fillId="0" borderId="0" xfId="0" applyFont="1" applyAlignment="1" applyProtection="1">
      <alignment horizontal="left" vertical="top"/>
    </xf>
    <xf numFmtId="0" fontId="6" fillId="0" borderId="0" xfId="0" applyFont="1" applyAlignment="1" applyProtection="1">
      <alignment horizontal="left" wrapText="1"/>
    </xf>
    <xf numFmtId="0" fontId="34" fillId="4" borderId="37" xfId="0" applyFont="1" applyFill="1" applyBorder="1" applyAlignment="1" applyProtection="1">
      <alignment horizontal="center" vertical="center" wrapText="1"/>
    </xf>
    <xf numFmtId="0" fontId="34" fillId="4" borderId="38" xfId="0" applyFont="1" applyFill="1" applyBorder="1" applyAlignment="1" applyProtection="1">
      <alignment horizontal="center" vertical="center" wrapText="1"/>
    </xf>
    <xf numFmtId="0" fontId="34" fillId="0" borderId="36" xfId="0" applyFont="1" applyBorder="1" applyAlignment="1" applyProtection="1">
      <alignment horizontal="center" vertical="center"/>
    </xf>
    <xf numFmtId="0" fontId="34" fillId="0" borderId="39" xfId="0" applyFont="1" applyBorder="1" applyAlignment="1" applyProtection="1">
      <alignment horizontal="center" vertical="center"/>
    </xf>
    <xf numFmtId="4" fontId="13" fillId="2" borderId="37" xfId="0" applyNumberFormat="1" applyFont="1" applyFill="1" applyBorder="1" applyAlignment="1" applyProtection="1">
      <alignment horizontal="right" vertical="center" indent="2"/>
    </xf>
    <xf numFmtId="4" fontId="13" fillId="2" borderId="38" xfId="0" applyNumberFormat="1" applyFont="1" applyFill="1" applyBorder="1" applyAlignment="1" applyProtection="1">
      <alignment horizontal="right" vertical="center" indent="2"/>
    </xf>
    <xf numFmtId="4" fontId="13" fillId="9" borderId="37" xfId="0" applyNumberFormat="1" applyFont="1" applyFill="1" applyBorder="1" applyAlignment="1" applyProtection="1">
      <alignment horizontal="right" vertical="center" indent="2"/>
    </xf>
    <xf numFmtId="4" fontId="13" fillId="9" borderId="38" xfId="0" applyNumberFormat="1" applyFont="1" applyFill="1" applyBorder="1" applyAlignment="1" applyProtection="1">
      <alignment horizontal="right" vertical="center" indent="2"/>
    </xf>
    <xf numFmtId="4" fontId="14" fillId="0" borderId="42" xfId="0" applyNumberFormat="1" applyFont="1" applyBorder="1" applyAlignment="1" applyProtection="1">
      <alignment horizontal="center" vertical="center"/>
    </xf>
    <xf numFmtId="4" fontId="14" fillId="0" borderId="43" xfId="0" applyNumberFormat="1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  <protection locked="0"/>
    </xf>
    <xf numFmtId="0" fontId="34" fillId="4" borderId="39" xfId="0" applyFont="1" applyFill="1" applyBorder="1" applyAlignment="1" applyProtection="1">
      <alignment horizontal="center" vertical="center" wrapText="1"/>
    </xf>
    <xf numFmtId="0" fontId="34" fillId="4" borderId="40" xfId="0" applyFont="1" applyFill="1" applyBorder="1" applyAlignment="1" applyProtection="1">
      <alignment horizontal="center" vertical="center" wrapText="1"/>
    </xf>
    <xf numFmtId="4" fontId="14" fillId="9" borderId="41" xfId="0" applyNumberFormat="1" applyFont="1" applyFill="1" applyBorder="1" applyAlignment="1" applyProtection="1">
      <alignment horizontal="right" vertical="center" indent="2"/>
    </xf>
    <xf numFmtId="4" fontId="14" fillId="9" borderId="42" xfId="0" applyNumberFormat="1" applyFont="1" applyFill="1" applyBorder="1" applyAlignment="1" applyProtection="1">
      <alignment horizontal="right" vertical="center" indent="2"/>
    </xf>
    <xf numFmtId="4" fontId="14" fillId="9" borderId="44" xfId="0" applyNumberFormat="1" applyFont="1" applyFill="1" applyBorder="1" applyAlignment="1" applyProtection="1">
      <alignment horizontal="right" vertical="center" indent="2"/>
    </xf>
    <xf numFmtId="4" fontId="14" fillId="2" borderId="37" xfId="0" applyNumberFormat="1" applyFont="1" applyFill="1" applyBorder="1" applyAlignment="1" applyProtection="1">
      <alignment horizontal="right" vertical="center" indent="2"/>
    </xf>
    <xf numFmtId="4" fontId="14" fillId="2" borderId="39" xfId="0" applyNumberFormat="1" applyFont="1" applyFill="1" applyBorder="1" applyAlignment="1" applyProtection="1">
      <alignment horizontal="right" vertical="center" indent="2"/>
    </xf>
    <xf numFmtId="4" fontId="14" fillId="2" borderId="40" xfId="0" applyNumberFormat="1" applyFont="1" applyFill="1" applyBorder="1" applyAlignment="1" applyProtection="1">
      <alignment horizontal="right" vertical="center" indent="2"/>
    </xf>
    <xf numFmtId="4" fontId="14" fillId="9" borderId="37" xfId="0" applyNumberFormat="1" applyFont="1" applyFill="1" applyBorder="1" applyAlignment="1" applyProtection="1">
      <alignment horizontal="right" vertical="center" indent="2"/>
    </xf>
    <xf numFmtId="4" fontId="14" fillId="9" borderId="39" xfId="0" applyNumberFormat="1" applyFont="1" applyFill="1" applyBorder="1" applyAlignment="1" applyProtection="1">
      <alignment horizontal="right" vertical="center" indent="2"/>
    </xf>
    <xf numFmtId="4" fontId="14" fillId="9" borderId="40" xfId="0" applyNumberFormat="1" applyFont="1" applyFill="1" applyBorder="1" applyAlignment="1" applyProtection="1">
      <alignment horizontal="right" vertical="center" indent="2"/>
    </xf>
    <xf numFmtId="4" fontId="14" fillId="2" borderId="41" xfId="0" applyNumberFormat="1" applyFont="1" applyFill="1" applyBorder="1" applyAlignment="1" applyProtection="1">
      <alignment horizontal="right" vertical="center" indent="2"/>
    </xf>
    <xf numFmtId="4" fontId="14" fillId="2" borderId="42" xfId="0" applyNumberFormat="1" applyFont="1" applyFill="1" applyBorder="1" applyAlignment="1" applyProtection="1">
      <alignment horizontal="right" vertical="center" indent="2"/>
    </xf>
    <xf numFmtId="4" fontId="14" fillId="2" borderId="44" xfId="0" applyNumberFormat="1" applyFont="1" applyFill="1" applyBorder="1" applyAlignment="1" applyProtection="1">
      <alignment horizontal="right" vertical="center" indent="2"/>
    </xf>
    <xf numFmtId="0" fontId="11" fillId="0" borderId="1" xfId="0" applyFont="1" applyFill="1" applyBorder="1" applyAlignment="1" applyProtection="1">
      <alignment horizontal="center" vertical="top" wrapText="1"/>
      <protection locked="0"/>
    </xf>
    <xf numFmtId="0" fontId="19" fillId="7" borderId="21" xfId="0" applyFont="1" applyFill="1" applyBorder="1" applyAlignment="1" applyProtection="1">
      <alignment horizontal="center" vertical="center" wrapText="1"/>
    </xf>
    <xf numFmtId="0" fontId="19" fillId="7" borderId="22" xfId="0" applyFont="1" applyFill="1" applyBorder="1" applyAlignment="1" applyProtection="1">
      <alignment horizontal="center" vertical="center" wrapText="1"/>
    </xf>
    <xf numFmtId="0" fontId="19" fillId="7" borderId="27" xfId="0" applyFont="1" applyFill="1" applyBorder="1" applyAlignment="1" applyProtection="1">
      <alignment horizontal="center" vertical="center" wrapText="1"/>
    </xf>
    <xf numFmtId="0" fontId="19" fillId="7" borderId="28" xfId="0" applyFont="1" applyFill="1" applyBorder="1" applyAlignment="1" applyProtection="1">
      <alignment horizontal="center" vertical="center" wrapText="1"/>
    </xf>
    <xf numFmtId="0" fontId="21" fillId="0" borderId="14" xfId="0" applyFont="1" applyBorder="1" applyAlignment="1" applyProtection="1">
      <alignment horizontal="left" vertical="center" indent="1"/>
    </xf>
    <xf numFmtId="0" fontId="21" fillId="0" borderId="9" xfId="0" applyFont="1" applyBorder="1" applyAlignment="1" applyProtection="1">
      <alignment horizontal="left" vertical="center" indent="1"/>
    </xf>
    <xf numFmtId="0" fontId="23" fillId="0" borderId="14" xfId="0" applyFont="1" applyBorder="1" applyAlignment="1" applyProtection="1">
      <alignment horizontal="right" vertical="center" indent="1"/>
    </xf>
    <xf numFmtId="0" fontId="23" fillId="0" borderId="9" xfId="0" applyFont="1" applyBorder="1" applyAlignment="1" applyProtection="1">
      <alignment horizontal="right" vertical="center" indent="1"/>
    </xf>
    <xf numFmtId="0" fontId="23" fillId="0" borderId="23" xfId="0" applyFont="1" applyBorder="1" applyAlignment="1" applyProtection="1">
      <alignment horizontal="right" vertical="center" indent="1"/>
    </xf>
    <xf numFmtId="0" fontId="23" fillId="0" borderId="24" xfId="0" applyFont="1" applyBorder="1" applyAlignment="1" applyProtection="1">
      <alignment horizontal="right" vertical="center" indent="1"/>
    </xf>
    <xf numFmtId="0" fontId="21" fillId="0" borderId="18" xfId="0" applyFont="1" applyBorder="1" applyAlignment="1" applyProtection="1">
      <alignment horizontal="left" vertical="center" indent="1"/>
    </xf>
    <xf numFmtId="0" fontId="21" fillId="0" borderId="19" xfId="0" applyFont="1" applyBorder="1" applyAlignment="1" applyProtection="1">
      <alignment horizontal="left" vertical="center" indent="1"/>
    </xf>
    <xf numFmtId="0" fontId="2" fillId="0" borderId="0" xfId="0" applyFont="1" applyBorder="1" applyAlignment="1" applyProtection="1">
      <alignment horizontal="center" vertical="top" wrapText="1"/>
    </xf>
    <xf numFmtId="0" fontId="16" fillId="0" borderId="0" xfId="0" applyFont="1" applyAlignment="1" applyProtection="1">
      <alignment horizontal="left" vertical="center"/>
    </xf>
    <xf numFmtId="0" fontId="26" fillId="3" borderId="14" xfId="0" applyFont="1" applyFill="1" applyBorder="1" applyAlignment="1" applyProtection="1">
      <alignment horizontal="left" vertical="center"/>
    </xf>
    <xf numFmtId="0" fontId="26" fillId="3" borderId="15" xfId="0" applyFont="1" applyFill="1" applyBorder="1" applyAlignment="1" applyProtection="1">
      <alignment horizontal="left" vertical="center"/>
    </xf>
    <xf numFmtId="0" fontId="28" fillId="0" borderId="20" xfId="0" applyFont="1" applyBorder="1" applyAlignment="1" applyProtection="1">
      <alignment horizontal="left" vertical="center"/>
    </xf>
    <xf numFmtId="0" fontId="11" fillId="0" borderId="1" xfId="0" applyFont="1" applyFill="1" applyBorder="1" applyAlignment="1" applyProtection="1">
      <alignment horizontal="center" vertical="top" wrapText="1"/>
    </xf>
    <xf numFmtId="0" fontId="2" fillId="0" borderId="0" xfId="0" applyFont="1" applyBorder="1" applyAlignment="1" applyProtection="1">
      <alignment horizontal="center" vertical="center" wrapText="1"/>
    </xf>
    <xf numFmtId="0" fontId="26" fillId="3" borderId="14" xfId="0" applyFont="1" applyFill="1" applyBorder="1" applyAlignment="1">
      <alignment horizontal="left" vertical="center"/>
    </xf>
    <xf numFmtId="0" fontId="26" fillId="3" borderId="15" xfId="0" applyFont="1" applyFill="1" applyBorder="1" applyAlignment="1">
      <alignment horizontal="left" vertical="center"/>
    </xf>
    <xf numFmtId="0" fontId="19" fillId="7" borderId="21" xfId="0" applyFont="1" applyFill="1" applyBorder="1" applyAlignment="1">
      <alignment horizontal="center" vertical="center" wrapText="1"/>
    </xf>
    <xf numFmtId="0" fontId="19" fillId="7" borderId="22" xfId="0" applyFont="1" applyFill="1" applyBorder="1" applyAlignment="1">
      <alignment horizontal="center" vertical="center" wrapText="1"/>
    </xf>
    <xf numFmtId="0" fontId="19" fillId="7" borderId="16" xfId="0" applyFont="1" applyFill="1" applyBorder="1" applyAlignment="1">
      <alignment horizontal="center" vertical="center" wrapText="1"/>
    </xf>
    <xf numFmtId="0" fontId="17" fillId="6" borderId="29" xfId="0" applyFont="1" applyFill="1" applyBorder="1" applyAlignment="1">
      <alignment horizontal="center" vertical="center" wrapText="1"/>
    </xf>
    <xf numFmtId="0" fontId="17" fillId="6" borderId="32" xfId="0" applyFont="1" applyFill="1" applyBorder="1" applyAlignment="1">
      <alignment horizontal="center" vertical="center" wrapText="1"/>
    </xf>
    <xf numFmtId="0" fontId="18" fillId="6" borderId="30" xfId="0" applyFont="1" applyFill="1" applyBorder="1" applyAlignment="1">
      <alignment horizontal="center" vertical="center" wrapText="1"/>
    </xf>
    <xf numFmtId="0" fontId="18" fillId="6" borderId="33" xfId="0" applyFont="1" applyFill="1" applyBorder="1" applyAlignment="1">
      <alignment horizontal="center" vertical="center" wrapText="1"/>
    </xf>
    <xf numFmtId="0" fontId="18" fillId="6" borderId="31" xfId="0" applyFont="1" applyFill="1" applyBorder="1" applyAlignment="1">
      <alignment horizontal="center" vertical="center" wrapText="1"/>
    </xf>
    <xf numFmtId="0" fontId="18" fillId="6" borderId="34" xfId="0" applyFont="1" applyFill="1" applyBorder="1" applyAlignment="1">
      <alignment horizontal="center" vertical="center" wrapText="1"/>
    </xf>
    <xf numFmtId="0" fontId="28" fillId="0" borderId="2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2</xdr:col>
      <xdr:colOff>104775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CB5F1-E088-4AEC-BFD6-3119A69A46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22E92-83C7-4740-A59C-D424C336559D}">
  <sheetPr codeName="Hoja1"/>
  <dimension ref="A2:C34"/>
  <sheetViews>
    <sheetView showGridLines="0" workbookViewId="0">
      <pane ySplit="2" topLeftCell="A3" activePane="bottomLeft" state="frozen"/>
      <selection pane="bottomLeft" sqref="A1:XFD1048576"/>
    </sheetView>
  </sheetViews>
  <sheetFormatPr baseColWidth="10" defaultRowHeight="15" x14ac:dyDescent="0.25"/>
  <cols>
    <col min="1" max="1" width="7.140625" customWidth="1"/>
    <col min="2" max="2" width="18.5703125" customWidth="1"/>
  </cols>
  <sheetData>
    <row r="2" spans="1:2" x14ac:dyDescent="0.25">
      <c r="B2" s="40" t="s">
        <v>68</v>
      </c>
    </row>
    <row r="4" spans="1:2" x14ac:dyDescent="0.25">
      <c r="A4" t="s">
        <v>58</v>
      </c>
      <c r="B4" t="s">
        <v>69</v>
      </c>
    </row>
    <row r="5" spans="1:2" x14ac:dyDescent="0.25">
      <c r="B5" t="s">
        <v>70</v>
      </c>
    </row>
    <row r="7" spans="1:2" x14ac:dyDescent="0.25">
      <c r="A7" t="s">
        <v>59</v>
      </c>
      <c r="B7" t="s">
        <v>57</v>
      </c>
    </row>
    <row r="9" spans="1:2" x14ac:dyDescent="0.25">
      <c r="B9" t="s">
        <v>56</v>
      </c>
    </row>
    <row r="10" spans="1:2" x14ac:dyDescent="0.25">
      <c r="B10" t="s">
        <v>132</v>
      </c>
    </row>
    <row r="14" spans="1:2" x14ac:dyDescent="0.25">
      <c r="A14" t="s">
        <v>60</v>
      </c>
      <c r="B14" t="s">
        <v>71</v>
      </c>
    </row>
    <row r="15" spans="1:2" x14ac:dyDescent="0.25">
      <c r="B15" t="s">
        <v>133</v>
      </c>
    </row>
    <row r="18" spans="1:3" x14ac:dyDescent="0.25">
      <c r="A18" t="s">
        <v>61</v>
      </c>
      <c r="B18" t="s">
        <v>62</v>
      </c>
    </row>
    <row r="20" spans="1:3" x14ac:dyDescent="0.25">
      <c r="A20" s="39" t="s">
        <v>64</v>
      </c>
      <c r="B20" t="s">
        <v>66</v>
      </c>
    </row>
    <row r="21" spans="1:3" x14ac:dyDescent="0.25">
      <c r="A21" s="39"/>
      <c r="C21" t="s">
        <v>67</v>
      </c>
    </row>
    <row r="22" spans="1:3" x14ac:dyDescent="0.25">
      <c r="A22" s="39"/>
    </row>
    <row r="24" spans="1:3" x14ac:dyDescent="0.25">
      <c r="A24" s="39" t="s">
        <v>64</v>
      </c>
      <c r="B24" t="s">
        <v>134</v>
      </c>
    </row>
    <row r="26" spans="1:3" x14ac:dyDescent="0.25">
      <c r="A26" s="39" t="s">
        <v>64</v>
      </c>
      <c r="B26" s="38" t="s">
        <v>80</v>
      </c>
    </row>
    <row r="28" spans="1:3" x14ac:dyDescent="0.25">
      <c r="A28" s="39" t="s">
        <v>64</v>
      </c>
      <c r="B28" t="s">
        <v>138</v>
      </c>
    </row>
    <row r="29" spans="1:3" x14ac:dyDescent="0.25">
      <c r="B29" t="s">
        <v>63</v>
      </c>
    </row>
    <row r="31" spans="1:3" x14ac:dyDescent="0.25">
      <c r="A31" s="39" t="s">
        <v>64</v>
      </c>
      <c r="B31" t="s">
        <v>65</v>
      </c>
    </row>
    <row r="34" spans="1:3" x14ac:dyDescent="0.25">
      <c r="A34" t="s">
        <v>72</v>
      </c>
      <c r="B34" t="s">
        <v>73</v>
      </c>
      <c r="C34" t="s">
        <v>135</v>
      </c>
    </row>
  </sheetData>
  <sheetProtection algorithmName="SHA-512" hashValue="fe1EDpu/b/+jWp3PXWQITVNwNiw81ViEkqEPtvFEQs+VA42rXNeCUcb2yoluLTWCtX15C6Qk+2ePHH70YpRZmA==" saltValue="mylC7GHSo5N7NSatB6kE5Q==" spinCount="100000" sheet="1" objects="1" scenarios="1" selectLockedCells="1" selectUnlockedCell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2CEB-E242-425D-A3D0-56C4B92C2758}">
  <sheetPr codeName="Hoja2">
    <pageSetUpPr fitToPage="1"/>
  </sheetPr>
  <dimension ref="A2:L52"/>
  <sheetViews>
    <sheetView showGridLines="0" tabSelected="1" zoomScaleNormal="100" workbookViewId="0">
      <pane ySplit="2" topLeftCell="A3" activePane="bottomLeft" state="frozen"/>
      <selection pane="bottomLeft" activeCell="B12" sqref="B12:E12"/>
    </sheetView>
  </sheetViews>
  <sheetFormatPr baseColWidth="10" defaultRowHeight="15" x14ac:dyDescent="0.25"/>
  <cols>
    <col min="1" max="1" width="8.28515625" style="2" customWidth="1"/>
    <col min="2" max="2" width="11.7109375" style="2" customWidth="1"/>
    <col min="3" max="3" width="20.140625" style="2" customWidth="1"/>
    <col min="4" max="4" width="5.7109375" style="2" customWidth="1"/>
    <col min="5" max="5" width="13.140625" style="2" bestFit="1" customWidth="1"/>
    <col min="6" max="6" width="14" style="2" customWidth="1"/>
    <col min="7" max="7" width="5.7109375" style="2" customWidth="1"/>
    <col min="8" max="10" width="11.42578125" style="2"/>
    <col min="11" max="11" width="1.7109375" style="2" customWidth="1"/>
    <col min="12" max="12" width="11.85546875" style="2" bestFit="1" customWidth="1"/>
    <col min="13" max="16384" width="11.42578125" style="2"/>
  </cols>
  <sheetData>
    <row r="2" spans="1:10" s="1" customFormat="1" ht="75" customHeight="1" x14ac:dyDescent="0.25">
      <c r="A2" s="122" t="s">
        <v>18</v>
      </c>
      <c r="B2" s="122"/>
      <c r="C2" s="122"/>
      <c r="D2" s="122"/>
      <c r="E2" s="122"/>
      <c r="F2" s="122"/>
      <c r="G2" s="122"/>
      <c r="H2" s="122"/>
      <c r="I2" s="122"/>
      <c r="J2" s="122"/>
    </row>
    <row r="5" spans="1:10" x14ac:dyDescent="0.25">
      <c r="D5" s="3"/>
      <c r="E5" s="3"/>
      <c r="F5" s="4"/>
      <c r="G5" s="3"/>
      <c r="H5" s="4"/>
      <c r="I5" s="4"/>
      <c r="J5" s="11" t="s">
        <v>84</v>
      </c>
    </row>
    <row r="6" spans="1:10" x14ac:dyDescent="0.25">
      <c r="D6" s="3"/>
      <c r="E6" s="3"/>
      <c r="F6" s="4"/>
      <c r="G6" s="3"/>
      <c r="H6" s="4"/>
      <c r="I6" s="4"/>
      <c r="J6" s="11"/>
    </row>
    <row r="7" spans="1:10" x14ac:dyDescent="0.25">
      <c r="D7" s="3"/>
      <c r="E7" s="3"/>
      <c r="F7" s="4"/>
      <c r="G7" s="3"/>
      <c r="H7" s="4"/>
      <c r="I7" s="4"/>
      <c r="J7" s="11" t="s">
        <v>83</v>
      </c>
    </row>
    <row r="8" spans="1:10" ht="24.95" customHeight="1" x14ac:dyDescent="0.25"/>
    <row r="9" spans="1:10" ht="18.75" x14ac:dyDescent="0.3">
      <c r="A9" s="123" t="s">
        <v>0</v>
      </c>
      <c r="B9" s="123"/>
      <c r="C9" s="123"/>
      <c r="D9" s="123"/>
      <c r="E9" s="123"/>
      <c r="F9" s="123"/>
      <c r="G9" s="123"/>
      <c r="H9" s="123"/>
      <c r="I9" s="123"/>
      <c r="J9" s="123"/>
    </row>
    <row r="10" spans="1:10" ht="15" customHeight="1" x14ac:dyDescent="0.25"/>
    <row r="11" spans="1:10" ht="15" customHeight="1" x14ac:dyDescent="0.25"/>
    <row r="12" spans="1:10" ht="30" customHeight="1" x14ac:dyDescent="0.25">
      <c r="A12" s="1" t="s">
        <v>1</v>
      </c>
      <c r="B12" s="124"/>
      <c r="C12" s="124"/>
      <c r="D12" s="124"/>
      <c r="E12" s="124"/>
      <c r="F12" s="128" t="s">
        <v>2</v>
      </c>
      <c r="G12" s="128"/>
      <c r="H12" s="128"/>
      <c r="I12" s="129"/>
      <c r="J12" s="129"/>
    </row>
    <row r="13" spans="1:10" x14ac:dyDescent="0.25">
      <c r="A13" s="125" t="s">
        <v>3</v>
      </c>
      <c r="B13" s="125"/>
      <c r="C13" s="125"/>
      <c r="D13" s="125"/>
      <c r="E13" s="125"/>
      <c r="F13" s="125"/>
      <c r="G13" s="125"/>
      <c r="H13" s="125"/>
      <c r="I13" s="125"/>
      <c r="J13" s="36"/>
    </row>
    <row r="14" spans="1:10" x14ac:dyDescent="0.25">
      <c r="A14" s="35"/>
      <c r="B14" s="35"/>
      <c r="C14" s="35"/>
      <c r="D14" s="35"/>
      <c r="E14" s="35"/>
      <c r="F14" s="35"/>
      <c r="G14" s="35"/>
      <c r="H14" s="35"/>
      <c r="I14" s="35"/>
      <c r="J14" s="36"/>
    </row>
    <row r="15" spans="1:10" ht="30" customHeight="1" x14ac:dyDescent="0.25">
      <c r="A15" s="126" t="s">
        <v>14</v>
      </c>
      <c r="B15" s="126"/>
      <c r="C15" s="126"/>
      <c r="D15" s="126"/>
      <c r="E15" s="127"/>
      <c r="F15" s="127"/>
      <c r="G15" s="127"/>
      <c r="H15" s="127"/>
      <c r="I15" s="127"/>
      <c r="J15" s="127"/>
    </row>
    <row r="16" spans="1:10" x14ac:dyDescent="0.25">
      <c r="B16" s="5"/>
      <c r="C16" s="5"/>
      <c r="D16" s="5"/>
      <c r="E16" s="5"/>
      <c r="F16" s="5" t="s">
        <v>4</v>
      </c>
      <c r="G16" s="5"/>
      <c r="H16" s="5"/>
      <c r="I16" s="5"/>
      <c r="J16" s="1"/>
    </row>
    <row r="17" spans="1:10" x14ac:dyDescent="0.25">
      <c r="B17" s="5"/>
      <c r="C17" s="5"/>
      <c r="D17" s="5"/>
      <c r="E17" s="5"/>
      <c r="F17" s="5"/>
      <c r="G17" s="5"/>
      <c r="H17" s="5"/>
      <c r="I17" s="5"/>
      <c r="J17" s="1"/>
    </row>
    <row r="18" spans="1:10" ht="30" customHeight="1" x14ac:dyDescent="0.25">
      <c r="A18" s="1" t="s">
        <v>5</v>
      </c>
      <c r="B18" s="34"/>
      <c r="C18" s="1" t="s">
        <v>6</v>
      </c>
      <c r="D18" s="130"/>
      <c r="E18" s="130"/>
      <c r="F18" s="130"/>
      <c r="G18" s="130"/>
      <c r="H18" s="130"/>
      <c r="I18" s="130"/>
      <c r="J18" s="130"/>
    </row>
    <row r="19" spans="1:10" s="6" customFormat="1" x14ac:dyDescent="0.25">
      <c r="B19" s="7"/>
      <c r="C19" s="8"/>
      <c r="D19" s="8"/>
      <c r="E19" s="9"/>
      <c r="F19" s="9"/>
      <c r="G19" s="8"/>
      <c r="H19" s="9"/>
      <c r="I19" s="9"/>
      <c r="J19" s="9"/>
    </row>
    <row r="20" spans="1:10" x14ac:dyDescent="0.25">
      <c r="A20" s="1" t="s">
        <v>7</v>
      </c>
      <c r="B20" s="1"/>
      <c r="C20" s="1"/>
      <c r="D20" s="1"/>
      <c r="E20" s="1"/>
      <c r="F20" s="1"/>
      <c r="G20" s="1"/>
      <c r="H20" s="1"/>
      <c r="I20" s="1"/>
      <c r="J20" s="1"/>
    </row>
    <row r="21" spans="1:10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ht="15" customHeight="1" x14ac:dyDescent="0.25">
      <c r="A22" s="133" t="s">
        <v>15</v>
      </c>
      <c r="B22" s="133"/>
      <c r="C22" s="133"/>
      <c r="D22" s="133"/>
      <c r="E22" s="133"/>
      <c r="F22" s="133"/>
      <c r="G22" s="133"/>
      <c r="H22" s="133"/>
      <c r="I22" s="133"/>
      <c r="J22" s="133"/>
    </row>
    <row r="23" spans="1:10" ht="15" customHeight="1" x14ac:dyDescent="0.25">
      <c r="A23" s="133" t="s">
        <v>16</v>
      </c>
      <c r="B23" s="133"/>
      <c r="C23" s="133"/>
      <c r="D23" s="133"/>
      <c r="E23" s="133"/>
      <c r="F23" s="133"/>
      <c r="G23" s="133"/>
      <c r="H23" s="133"/>
      <c r="I23" s="133"/>
      <c r="J23" s="133"/>
    </row>
    <row r="24" spans="1:10" ht="15" customHeight="1" x14ac:dyDescent="0.25">
      <c r="A24" s="136" t="s">
        <v>13</v>
      </c>
      <c r="B24" s="136"/>
      <c r="C24" s="136"/>
      <c r="D24" s="136"/>
      <c r="E24" s="136"/>
      <c r="F24" s="136"/>
      <c r="G24" s="136"/>
      <c r="H24" s="136"/>
      <c r="I24" s="136"/>
      <c r="J24" s="136"/>
    </row>
    <row r="25" spans="1:10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ht="15" customHeight="1" x14ac:dyDescent="0.25">
      <c r="A26" s="1" t="s">
        <v>8</v>
      </c>
      <c r="B26" s="1"/>
      <c r="C26" s="1"/>
      <c r="D26" s="1"/>
      <c r="E26" s="1"/>
      <c r="F26" s="1"/>
      <c r="G26" s="1"/>
      <c r="H26" s="1"/>
      <c r="I26" s="1"/>
    </row>
    <row r="27" spans="1:10" ht="15" customHeight="1" x14ac:dyDescent="0.25">
      <c r="A27" s="1"/>
      <c r="B27" s="1"/>
      <c r="C27" s="1"/>
      <c r="D27" s="1"/>
      <c r="E27" s="1"/>
      <c r="F27" s="1"/>
      <c r="G27" s="1"/>
      <c r="H27" s="1"/>
      <c r="I27" s="1"/>
    </row>
    <row r="28" spans="1:10" ht="15" customHeight="1" x14ac:dyDescent="0.25">
      <c r="A28" s="1" t="s">
        <v>9</v>
      </c>
      <c r="B28" s="131">
        <f>+IF(ISNUMBER($G$43),IF($G$43&lt;=12029070,$G$43,"ERROR: no debe superar 12.029.070,00"),"error, falta importe TOTAL OFERTA")</f>
        <v>0</v>
      </c>
      <c r="C28" s="132"/>
      <c r="D28" s="1" t="s">
        <v>10</v>
      </c>
      <c r="E28" s="1"/>
      <c r="F28" s="1"/>
      <c r="G28" s="1" t="s">
        <v>10</v>
      </c>
      <c r="H28" s="1"/>
      <c r="I28" s="1"/>
    </row>
    <row r="29" spans="1:10" ht="15" customHeight="1" x14ac:dyDescent="0.25">
      <c r="A29" s="1"/>
      <c r="B29" s="1"/>
      <c r="C29" s="1"/>
      <c r="D29" s="1"/>
      <c r="E29" s="1"/>
      <c r="F29" s="1"/>
      <c r="G29" s="1"/>
      <c r="H29" s="1"/>
      <c r="I29" s="1"/>
    </row>
    <row r="30" spans="1:10" ht="35.1" customHeight="1" x14ac:dyDescent="0.25">
      <c r="A30" s="134" t="s">
        <v>11</v>
      </c>
      <c r="B30" s="134"/>
      <c r="C30" s="134"/>
      <c r="D30" s="134"/>
      <c r="E30" s="134"/>
      <c r="F30" s="134"/>
      <c r="G30" s="134"/>
      <c r="H30" s="134"/>
      <c r="I30" s="134"/>
      <c r="J30" s="134"/>
    </row>
    <row r="31" spans="1:10" ht="9.9499999999999993" customHeight="1" x14ac:dyDescent="0.25">
      <c r="A31" s="95"/>
      <c r="B31" s="95"/>
      <c r="C31" s="95"/>
      <c r="D31" s="95"/>
      <c r="E31" s="95"/>
      <c r="F31" s="95"/>
      <c r="G31" s="95"/>
      <c r="H31" s="95"/>
      <c r="I31" s="95"/>
      <c r="J31" s="95"/>
    </row>
    <row r="32" spans="1:10" ht="35.1" customHeight="1" x14ac:dyDescent="0.25">
      <c r="A32" s="135" t="s">
        <v>19</v>
      </c>
      <c r="B32" s="135"/>
      <c r="C32" s="135"/>
      <c r="D32" s="135"/>
      <c r="E32" s="135"/>
      <c r="F32" s="135"/>
      <c r="G32" s="135"/>
      <c r="H32" s="135"/>
      <c r="I32" s="135"/>
      <c r="J32" s="135"/>
    </row>
    <row r="33" spans="1:12" ht="9.9499999999999993" customHeight="1" x14ac:dyDescent="0.25">
      <c r="A33" s="96"/>
      <c r="B33" s="96"/>
      <c r="C33" s="96"/>
      <c r="D33" s="96"/>
      <c r="E33" s="96"/>
      <c r="F33" s="96"/>
      <c r="G33" s="96"/>
      <c r="H33" s="96"/>
      <c r="I33" s="96"/>
      <c r="J33" s="95"/>
    </row>
    <row r="34" spans="1:12" ht="15" customHeight="1" x14ac:dyDescent="0.25">
      <c r="A34" s="137" t="s">
        <v>81</v>
      </c>
      <c r="B34" s="137"/>
      <c r="C34" s="137"/>
      <c r="D34" s="137"/>
      <c r="E34" s="137"/>
      <c r="F34" s="137"/>
      <c r="G34" s="137"/>
      <c r="H34" s="137"/>
      <c r="I34" s="137"/>
      <c r="J34" s="137"/>
    </row>
    <row r="35" spans="1:12" ht="9.9499999999999993" customHeight="1" x14ac:dyDescent="0.25">
      <c r="A35" s="95"/>
      <c r="B35" s="95"/>
      <c r="C35" s="95"/>
      <c r="D35" s="95"/>
      <c r="E35" s="95"/>
      <c r="F35" s="95"/>
      <c r="G35" s="95"/>
      <c r="H35" s="95"/>
      <c r="I35" s="95"/>
      <c r="J35" s="95"/>
    </row>
    <row r="36" spans="1:12" ht="35.1" customHeight="1" x14ac:dyDescent="0.25">
      <c r="A36" s="135" t="s">
        <v>82</v>
      </c>
      <c r="B36" s="135"/>
      <c r="C36" s="135"/>
      <c r="D36" s="135"/>
      <c r="E36" s="135"/>
      <c r="F36" s="135"/>
      <c r="G36" s="135"/>
      <c r="H36" s="135"/>
      <c r="I36" s="135"/>
      <c r="J36" s="135"/>
    </row>
    <row r="37" spans="1:12" ht="30" customHeight="1" thickBo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2" ht="30" customHeight="1" thickBot="1" x14ac:dyDescent="0.3">
      <c r="A38" s="1"/>
      <c r="B38" s="43" t="s">
        <v>20</v>
      </c>
      <c r="C38" s="139" t="s">
        <v>21</v>
      </c>
      <c r="D38" s="140"/>
      <c r="E38" s="150" t="s">
        <v>22</v>
      </c>
      <c r="F38" s="150"/>
      <c r="G38" s="139" t="s">
        <v>131</v>
      </c>
      <c r="H38" s="150"/>
      <c r="I38" s="151"/>
      <c r="J38" s="1"/>
      <c r="K38" s="1"/>
      <c r="L38" s="1"/>
    </row>
    <row r="39" spans="1:12" ht="30" customHeight="1" thickBot="1" x14ac:dyDescent="0.3">
      <c r="A39" s="1"/>
      <c r="B39" s="45">
        <v>1</v>
      </c>
      <c r="C39" s="46" t="s">
        <v>85</v>
      </c>
      <c r="D39" s="42"/>
      <c r="E39" s="143" t="str">
        <f>+IF(OR('AnxI 1 MADRID'!$E$23="",'AnxI 1 MADRID'!$E$23=0),"",IF('AnxI 1 MADRID'!$F$23="total&gt;V.E.Máximo","error: oferta anual supera "&amp;VLOOKUP("L01_TO",'VE MAXIMO'!$A$1:$F$32,5,FALSE),IF(ISNUMBER('AnxI 1 MADRID'!$E$23),'AnxI 1 MADRID'!$E$23,"error: revisar importes ofertados")))</f>
        <v/>
      </c>
      <c r="F39" s="144"/>
      <c r="G39" s="155">
        <f>+IF(OR(E39=0,E39=""),0,IF('AnxI 1 MADRID'!$F$23="",0,IF('AnxI 1 MADRID'!$F$23="total&gt;V.E.Máximo","supera Máximo 3 años ( "&amp;2*VLOOKUP("L01_TO",'VE MAXIMO'!A3:F44,5,FALSE)&amp;" )",IF('AnxI 1 MADRID'!$F$23&gt;0,'AnxI 1 MADRID'!$F$23,"error: revisar importes ofertados"))))</f>
        <v>0</v>
      </c>
      <c r="H39" s="156"/>
      <c r="I39" s="157"/>
      <c r="J39" s="17"/>
      <c r="K39" s="1"/>
      <c r="L39" s="1"/>
    </row>
    <row r="40" spans="1:12" ht="30" customHeight="1" thickBot="1" x14ac:dyDescent="0.3">
      <c r="A40" s="1"/>
      <c r="B40" s="45"/>
      <c r="C40" s="44"/>
      <c r="D40" s="41"/>
      <c r="E40" s="147" t="s">
        <v>23</v>
      </c>
      <c r="F40" s="148"/>
      <c r="G40" s="161">
        <f>+IF(ISNUMBER(+G39),+G39,"ERROR REVISAR OFERTA")</f>
        <v>0</v>
      </c>
      <c r="H40" s="162"/>
      <c r="I40" s="163"/>
      <c r="J40" s="17"/>
      <c r="K40" s="1"/>
      <c r="L40" s="1"/>
    </row>
    <row r="41" spans="1:12" ht="30" customHeight="1" thickBot="1" x14ac:dyDescent="0.3">
      <c r="A41" s="1"/>
      <c r="B41" s="45">
        <v>2</v>
      </c>
      <c r="C41" s="46" t="s">
        <v>86</v>
      </c>
      <c r="D41" s="42"/>
      <c r="E41" s="145"/>
      <c r="F41" s="146"/>
      <c r="G41" s="158"/>
      <c r="H41" s="159"/>
      <c r="I41" s="160"/>
      <c r="J41" s="17"/>
      <c r="K41" s="1"/>
      <c r="L41" s="1"/>
    </row>
    <row r="42" spans="1:12" ht="30" customHeight="1" thickBot="1" x14ac:dyDescent="0.3">
      <c r="A42" s="1"/>
      <c r="B42" s="45"/>
      <c r="C42" s="44"/>
      <c r="D42" s="41"/>
      <c r="E42" s="147" t="s">
        <v>24</v>
      </c>
      <c r="F42" s="148"/>
      <c r="G42" s="152"/>
      <c r="H42" s="153"/>
      <c r="I42" s="154"/>
      <c r="J42" s="17"/>
      <c r="K42" s="1"/>
      <c r="L42" s="1"/>
    </row>
    <row r="43" spans="1:12" ht="30" customHeight="1" thickBot="1" x14ac:dyDescent="0.3">
      <c r="A43" s="1"/>
      <c r="B43" s="47"/>
      <c r="C43" s="47"/>
      <c r="D43" s="1"/>
      <c r="E43" s="141" t="s">
        <v>25</v>
      </c>
      <c r="F43" s="142"/>
      <c r="G43" s="155">
        <f>+IF(ISNUMBER(+G39+G41),+G39+G41,"ERROR REVISAR OFERTA")</f>
        <v>0</v>
      </c>
      <c r="H43" s="156"/>
      <c r="I43" s="157"/>
      <c r="J43" s="17"/>
      <c r="K43" s="1"/>
      <c r="L43" s="1"/>
    </row>
    <row r="46" spans="1:12" x14ac:dyDescent="0.25">
      <c r="B46" s="10" t="s">
        <v>12</v>
      </c>
      <c r="C46" s="149"/>
      <c r="D46" s="149"/>
      <c r="E46" s="149"/>
      <c r="F46" s="149"/>
      <c r="G46" s="48"/>
    </row>
    <row r="52" spans="1:10" ht="39.950000000000003" customHeight="1" x14ac:dyDescent="0.25">
      <c r="A52" s="138" t="s">
        <v>87</v>
      </c>
      <c r="B52" s="138"/>
      <c r="C52" s="138"/>
      <c r="D52" s="138"/>
      <c r="E52" s="138"/>
      <c r="F52" s="138"/>
      <c r="G52" s="138"/>
      <c r="H52" s="138"/>
      <c r="I52" s="138"/>
      <c r="J52" s="138"/>
    </row>
  </sheetData>
  <sheetProtection algorithmName="SHA-512" hashValue="Sy89V8j+RFLmLXCO9cEuBIoXhGMyBE0M8ZwGBZ6bivgqhRyUr2p+3jCvD2LF37Rc6AYo9EsQmRbtbMQa3BhBKg==" saltValue="7K+E2DeQ5SAS9s7vDmpZAg==" spinCount="100000" sheet="1" objects="1" scenarios="1" selectLockedCells="1"/>
  <mergeCells count="32">
    <mergeCell ref="A52:J52"/>
    <mergeCell ref="C38:D38"/>
    <mergeCell ref="E43:F43"/>
    <mergeCell ref="E39:F39"/>
    <mergeCell ref="E41:F41"/>
    <mergeCell ref="E40:F40"/>
    <mergeCell ref="E42:F42"/>
    <mergeCell ref="C46:F46"/>
    <mergeCell ref="E38:F38"/>
    <mergeCell ref="G38:I38"/>
    <mergeCell ref="G42:I42"/>
    <mergeCell ref="G43:I43"/>
    <mergeCell ref="G39:I39"/>
    <mergeCell ref="G41:I41"/>
    <mergeCell ref="G40:I40"/>
    <mergeCell ref="D18:J18"/>
    <mergeCell ref="B28:C28"/>
    <mergeCell ref="A22:J22"/>
    <mergeCell ref="A30:J30"/>
    <mergeCell ref="A36:J36"/>
    <mergeCell ref="A23:J23"/>
    <mergeCell ref="A24:J24"/>
    <mergeCell ref="A32:J32"/>
    <mergeCell ref="A34:J34"/>
    <mergeCell ref="A2:J2"/>
    <mergeCell ref="A9:J9"/>
    <mergeCell ref="B12:E12"/>
    <mergeCell ref="A13:I13"/>
    <mergeCell ref="A15:D15"/>
    <mergeCell ref="E15:J15"/>
    <mergeCell ref="F12:H12"/>
    <mergeCell ref="I12:J12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56" orientation="portrait" r:id="rId1"/>
  <ignoredErrors>
    <ignoredError sqref="H43:I43" 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BA153-269A-46B0-9FE3-73C729D5E3AA}">
  <sheetPr codeName="Hoja12">
    <pageSetUpPr fitToPage="1"/>
  </sheetPr>
  <dimension ref="A1:J33"/>
  <sheetViews>
    <sheetView showGridLines="0" zoomScaleNormal="100" workbookViewId="0">
      <pane ySplit="6" topLeftCell="A16" activePane="bottomLeft" state="frozen"/>
      <selection activeCell="B27" sqref="B27"/>
      <selection pane="bottomLeft" activeCell="B27" sqref="B27"/>
    </sheetView>
  </sheetViews>
  <sheetFormatPr baseColWidth="10" defaultRowHeight="15" x14ac:dyDescent="0.25"/>
  <cols>
    <col min="1" max="1" width="10.7109375" style="2" customWidth="1"/>
    <col min="2" max="2" width="15.7109375" style="2" customWidth="1"/>
    <col min="3" max="4" width="25.7109375" style="2" customWidth="1"/>
    <col min="5" max="6" width="18.7109375" style="2" customWidth="1"/>
    <col min="7" max="7" width="2.7109375" style="2" customWidth="1"/>
    <col min="8" max="16384" width="11.42578125" style="2"/>
  </cols>
  <sheetData>
    <row r="1" spans="1:10" s="12" customFormat="1" ht="75" customHeight="1" x14ac:dyDescent="0.25">
      <c r="A1" s="177" t="s">
        <v>17</v>
      </c>
      <c r="B1" s="177"/>
      <c r="C1" s="177"/>
      <c r="D1" s="177"/>
      <c r="E1" s="177"/>
      <c r="F1" s="177"/>
      <c r="G1" s="14"/>
      <c r="H1" s="14"/>
      <c r="I1" s="14"/>
      <c r="J1" s="14"/>
    </row>
    <row r="2" spans="1:10" s="12" customFormat="1" ht="24" customHeight="1" x14ac:dyDescent="0.25">
      <c r="B2" s="26" t="str">
        <f>+"S-"&amp;MID('Anx I pg 1 oferta'!J7,18,5)&amp;"-"&amp;RIGHT('Anx I pg 1 oferta'!J7,4)&amp;" "&amp;'Anx I pg 1 oferta'!J5&amp;'Anx I pg 1 oferta'!J6</f>
        <v>S-04850-2025 “Mantenimiento integral en distintas sedes de CRTVE MADRID y CATALUÑA"</v>
      </c>
      <c r="C2" s="13"/>
      <c r="D2" s="13"/>
      <c r="E2" s="13"/>
      <c r="F2" s="13"/>
      <c r="G2" s="13"/>
      <c r="H2" s="13"/>
      <c r="I2" s="13"/>
      <c r="J2" s="13"/>
    </row>
    <row r="3" spans="1:10" s="12" customFormat="1" ht="24" customHeight="1" x14ac:dyDescent="0.25">
      <c r="A3" s="15"/>
      <c r="B3" s="178" t="s">
        <v>26</v>
      </c>
      <c r="C3" s="178"/>
      <c r="D3" s="49"/>
      <c r="E3" s="13"/>
      <c r="F3" s="13"/>
      <c r="G3" s="13"/>
      <c r="H3" s="13"/>
      <c r="I3" s="13"/>
      <c r="J3" s="13"/>
    </row>
    <row r="4" spans="1:10" s="12" customFormat="1" ht="15" customHeight="1" thickBot="1" x14ac:dyDescent="0.3">
      <c r="A4" s="15"/>
      <c r="B4" s="49"/>
      <c r="C4" s="49"/>
      <c r="D4" s="49"/>
      <c r="E4" s="13"/>
      <c r="F4" s="13"/>
      <c r="G4" s="13"/>
      <c r="H4" s="13"/>
      <c r="I4" s="13"/>
      <c r="J4" s="13"/>
    </row>
    <row r="5" spans="1:10" s="12" customFormat="1" ht="15" customHeight="1" thickTop="1" thickBot="1" x14ac:dyDescent="0.3">
      <c r="A5" s="93" t="s">
        <v>88</v>
      </c>
      <c r="B5" s="50" t="s">
        <v>20</v>
      </c>
      <c r="C5" s="51"/>
      <c r="D5" s="52"/>
      <c r="E5" s="165" t="s">
        <v>27</v>
      </c>
      <c r="F5" s="167" t="s">
        <v>130</v>
      </c>
      <c r="G5" s="13"/>
      <c r="H5" s="13"/>
      <c r="I5" s="13"/>
      <c r="J5" s="13"/>
    </row>
    <row r="6" spans="1:10" s="12" customFormat="1" ht="15" customHeight="1" thickBot="1" x14ac:dyDescent="0.3">
      <c r="A6" s="93" t="s">
        <v>88</v>
      </c>
      <c r="B6" s="88">
        <v>1</v>
      </c>
      <c r="C6" s="89" t="s">
        <v>128</v>
      </c>
      <c r="D6" s="53"/>
      <c r="E6" s="166"/>
      <c r="F6" s="168"/>
      <c r="G6" s="13"/>
      <c r="H6" s="13"/>
      <c r="I6" s="13"/>
      <c r="J6" s="13"/>
    </row>
    <row r="7" spans="1:10" s="12" customFormat="1" ht="24" customHeight="1" thickBot="1" x14ac:dyDescent="0.3">
      <c r="A7" s="93" t="s">
        <v>89</v>
      </c>
      <c r="B7" s="54"/>
      <c r="C7" s="169" t="s">
        <v>30</v>
      </c>
      <c r="D7" s="170"/>
      <c r="E7" s="90"/>
      <c r="F7" s="55">
        <f>IF(ISNUMBER(E7),+E7*3,0)</f>
        <v>0</v>
      </c>
      <c r="G7" s="13"/>
      <c r="H7" s="13"/>
      <c r="I7" s="13"/>
      <c r="J7" s="13"/>
    </row>
    <row r="8" spans="1:10" s="12" customFormat="1" ht="24" customHeight="1" thickBot="1" x14ac:dyDescent="0.3">
      <c r="A8" s="93" t="s">
        <v>90</v>
      </c>
      <c r="B8" s="56"/>
      <c r="C8" s="169" t="s">
        <v>31</v>
      </c>
      <c r="D8" s="170"/>
      <c r="E8" s="90"/>
      <c r="F8" s="57">
        <f>IF(ISNUMBER(E8),+E8*3,0)</f>
        <v>0</v>
      </c>
      <c r="G8" s="13"/>
      <c r="H8" s="13"/>
      <c r="I8" s="13"/>
      <c r="J8" s="13"/>
    </row>
    <row r="9" spans="1:10" s="12" customFormat="1" ht="24" customHeight="1" thickBot="1" x14ac:dyDescent="0.3">
      <c r="A9" s="93" t="s">
        <v>91</v>
      </c>
      <c r="B9" s="54"/>
      <c r="C9" s="169" t="s">
        <v>32</v>
      </c>
      <c r="D9" s="170"/>
      <c r="E9" s="90"/>
      <c r="F9" s="57">
        <f t="shared" ref="F9:F16" si="0">IF(ISNUMBER(E9),+E9*3,0)</f>
        <v>0</v>
      </c>
      <c r="G9" s="13"/>
      <c r="H9" s="13"/>
      <c r="I9" s="13"/>
      <c r="J9" s="13"/>
    </row>
    <row r="10" spans="1:10" s="12" customFormat="1" ht="24" customHeight="1" thickBot="1" x14ac:dyDescent="0.3">
      <c r="A10" s="93" t="s">
        <v>92</v>
      </c>
      <c r="B10" s="54" t="s">
        <v>28</v>
      </c>
      <c r="C10" s="169" t="s">
        <v>33</v>
      </c>
      <c r="D10" s="170"/>
      <c r="E10" s="90"/>
      <c r="F10" s="57">
        <f t="shared" si="0"/>
        <v>0</v>
      </c>
      <c r="G10" s="13"/>
      <c r="H10" s="13"/>
      <c r="I10" s="13"/>
      <c r="J10" s="13"/>
    </row>
    <row r="11" spans="1:10" s="12" customFormat="1" ht="24" customHeight="1" thickBot="1" x14ac:dyDescent="0.3">
      <c r="A11" s="93" t="s">
        <v>93</v>
      </c>
      <c r="B11" s="54" t="s">
        <v>29</v>
      </c>
      <c r="C11" s="169" t="s">
        <v>34</v>
      </c>
      <c r="D11" s="170"/>
      <c r="E11" s="90"/>
      <c r="F11" s="57">
        <f t="shared" si="0"/>
        <v>0</v>
      </c>
      <c r="G11" s="13"/>
      <c r="H11" s="13"/>
      <c r="I11" s="13"/>
      <c r="J11" s="13"/>
    </row>
    <row r="12" spans="1:10" s="12" customFormat="1" ht="24" customHeight="1" thickBot="1" x14ac:dyDescent="0.3">
      <c r="A12" s="93" t="s">
        <v>94</v>
      </c>
      <c r="B12" s="54"/>
      <c r="C12" s="175" t="s">
        <v>35</v>
      </c>
      <c r="D12" s="176"/>
      <c r="E12" s="90"/>
      <c r="F12" s="57">
        <f t="shared" si="0"/>
        <v>0</v>
      </c>
      <c r="G12" s="13"/>
      <c r="H12" s="13"/>
      <c r="I12" s="13"/>
      <c r="J12" s="13"/>
    </row>
    <row r="13" spans="1:10" s="12" customFormat="1" ht="24" customHeight="1" thickBot="1" x14ac:dyDescent="0.3">
      <c r="A13" s="93" t="s">
        <v>95</v>
      </c>
      <c r="B13" s="58"/>
      <c r="C13" s="169" t="s">
        <v>36</v>
      </c>
      <c r="D13" s="170"/>
      <c r="E13" s="90"/>
      <c r="F13" s="57">
        <f t="shared" si="0"/>
        <v>0</v>
      </c>
      <c r="G13" s="13"/>
      <c r="H13" s="13"/>
      <c r="I13" s="13"/>
      <c r="J13" s="13"/>
    </row>
    <row r="14" spans="1:10" s="12" customFormat="1" ht="24" customHeight="1" thickBot="1" x14ac:dyDescent="0.3">
      <c r="A14" s="93" t="s">
        <v>96</v>
      </c>
      <c r="B14" s="58"/>
      <c r="C14" s="169" t="s">
        <v>37</v>
      </c>
      <c r="D14" s="170"/>
      <c r="E14" s="90"/>
      <c r="F14" s="57">
        <f t="shared" si="0"/>
        <v>0</v>
      </c>
      <c r="G14" s="13"/>
      <c r="H14" s="13"/>
      <c r="I14" s="13"/>
      <c r="J14" s="13"/>
    </row>
    <row r="15" spans="1:10" s="12" customFormat="1" ht="24" customHeight="1" thickBot="1" x14ac:dyDescent="0.3">
      <c r="A15" s="93" t="s">
        <v>97</v>
      </c>
      <c r="B15" s="54"/>
      <c r="C15" s="169" t="s">
        <v>38</v>
      </c>
      <c r="D15" s="170"/>
      <c r="E15" s="90"/>
      <c r="F15" s="57">
        <f t="shared" si="0"/>
        <v>0</v>
      </c>
      <c r="G15" s="13"/>
      <c r="H15" s="13"/>
      <c r="I15" s="13"/>
      <c r="J15" s="13"/>
    </row>
    <row r="16" spans="1:10" s="12" customFormat="1" ht="24" customHeight="1" thickBot="1" x14ac:dyDescent="0.3">
      <c r="A16" s="93" t="s">
        <v>98</v>
      </c>
      <c r="B16" s="54"/>
      <c r="C16" s="59" t="s">
        <v>39</v>
      </c>
      <c r="D16" s="60"/>
      <c r="E16" s="90"/>
      <c r="F16" s="57">
        <f t="shared" si="0"/>
        <v>0</v>
      </c>
      <c r="G16" s="13"/>
      <c r="H16" s="13"/>
      <c r="I16" s="13"/>
      <c r="J16" s="13"/>
    </row>
    <row r="17" spans="1:10" s="12" customFormat="1" ht="24" customHeight="1" thickBot="1" x14ac:dyDescent="0.3">
      <c r="A17" s="93" t="s">
        <v>99</v>
      </c>
      <c r="B17" s="54"/>
      <c r="C17" s="169" t="s">
        <v>74</v>
      </c>
      <c r="D17" s="170"/>
      <c r="E17" s="64">
        <v>463680</v>
      </c>
      <c r="F17" s="65">
        <f>+E17*3</f>
        <v>1391040</v>
      </c>
      <c r="G17" s="13"/>
      <c r="H17" s="13"/>
      <c r="I17" s="13"/>
      <c r="J17" s="13"/>
    </row>
    <row r="18" spans="1:10" s="12" customFormat="1" ht="24" customHeight="1" thickBot="1" x14ac:dyDescent="0.3">
      <c r="A18" s="93" t="s">
        <v>100</v>
      </c>
      <c r="B18" s="54"/>
      <c r="C18" s="169" t="s">
        <v>75</v>
      </c>
      <c r="D18" s="170"/>
      <c r="E18" s="66">
        <v>547120</v>
      </c>
      <c r="F18" s="67">
        <f>+E18*3</f>
        <v>1641360</v>
      </c>
      <c r="G18" s="13"/>
      <c r="H18" s="13"/>
      <c r="I18" s="13"/>
      <c r="J18" s="13"/>
    </row>
    <row r="19" spans="1:10" s="12" customFormat="1" ht="24" customHeight="1" thickBot="1" x14ac:dyDescent="0.3">
      <c r="A19" s="93" t="s">
        <v>101</v>
      </c>
      <c r="B19" s="61"/>
      <c r="C19" s="171" t="s">
        <v>40</v>
      </c>
      <c r="D19" s="172"/>
      <c r="E19" s="62">
        <f>+IF(COUNTIFS((E7:E16),"&gt;0")&gt;0,+IF(SUMPRODUCT(TRUNC(E7:E16))=+SUM(E7:E16),+SUM(E7:E18),"error sobran decimales"),0)</f>
        <v>0</v>
      </c>
      <c r="F19" s="63">
        <f>+IF(COUNT(E7:E16)=0,0,IF(COUNT(E7:E16)&lt;10,"hay partidas sin ofertar",IF(+E19*3=SUM(F7:F18),+SUM(F7:F18),"revisar decim.partidas ofertadas")))</f>
        <v>0</v>
      </c>
      <c r="G19" s="13"/>
      <c r="H19" s="13"/>
      <c r="I19" s="13"/>
      <c r="J19" s="13"/>
    </row>
    <row r="20" spans="1:10" s="12" customFormat="1" ht="24" customHeight="1" thickTop="1" thickBot="1" x14ac:dyDescent="0.3">
      <c r="A20" s="93" t="s">
        <v>77</v>
      </c>
      <c r="B20" s="54" t="s">
        <v>28</v>
      </c>
      <c r="C20" s="169"/>
      <c r="D20" s="170"/>
      <c r="E20" s="64"/>
      <c r="F20" s="65"/>
      <c r="G20" s="13"/>
      <c r="H20" s="13"/>
      <c r="I20" s="13"/>
      <c r="J20" s="13"/>
    </row>
    <row r="21" spans="1:10" s="12" customFormat="1" ht="24" customHeight="1" thickBot="1" x14ac:dyDescent="0.3">
      <c r="A21" s="93" t="s">
        <v>102</v>
      </c>
      <c r="B21" s="54" t="s">
        <v>41</v>
      </c>
      <c r="C21" s="169" t="s">
        <v>76</v>
      </c>
      <c r="D21" s="170"/>
      <c r="E21" s="68">
        <f>+IF(AND(E19=0,LEN(B27)=0),0,IF(AND(E19&lt;&gt;0,LEN(B27)=0),"¿precio hora?",+F27))</f>
        <v>0</v>
      </c>
      <c r="F21" s="69">
        <f>+IF(E19=0,0,IF(F19&lt;&gt;E19*3,"revisar partidas ofertadas",IF(E21="¿precio hora?","¿precio hora?",IF(ISNUMBER(+E21*3),+E21*3,F27))))</f>
        <v>0</v>
      </c>
      <c r="G21" s="13"/>
      <c r="H21" s="13"/>
      <c r="I21" s="13"/>
      <c r="J21" s="13"/>
    </row>
    <row r="22" spans="1:10" ht="15.75" thickBot="1" x14ac:dyDescent="0.3">
      <c r="A22" s="91" t="s">
        <v>103</v>
      </c>
      <c r="B22" s="61"/>
      <c r="C22" s="173" t="s">
        <v>42</v>
      </c>
      <c r="D22" s="174"/>
      <c r="E22" s="70">
        <f>+IF(ISNUMBER(E21),IF(SUM(E20:E21)&gt;E20,SUM(E20:E21),0),"error correct.(3)")</f>
        <v>0</v>
      </c>
      <c r="F22" s="71">
        <f>+IF(E22="error correct.(3)",E22,IF(E19=0,0,IF(F19&lt;&gt;E19*3,"revisar partidas",IF(ISNUMBER(+E22*3),+E22*3,"error correct.(3)"))))</f>
        <v>0</v>
      </c>
    </row>
    <row r="23" spans="1:10" ht="30" customHeight="1" thickTop="1" thickBot="1" x14ac:dyDescent="0.3">
      <c r="A23" s="91" t="s">
        <v>104</v>
      </c>
      <c r="B23" s="72"/>
      <c r="C23" s="73"/>
      <c r="D23" s="74" t="s">
        <v>48</v>
      </c>
      <c r="E23" s="75">
        <f>+IF(ISNUMBER(+F19+F22),IF((+E19+E22)&gt;VLOOKUP("L01_TO",'VE MAXIMO'!$A$1:$E$32,5,FALSE),"total&gt;V.E.Máximo",IF((+E19+E22)*3=(+F19+F22),+E19+E22,"ERROR PARTIDAS")),"ERROR OFERTA")</f>
        <v>0</v>
      </c>
      <c r="F23" s="76">
        <f>+IF(OR(E23=0,E23="total&gt;V.E.Máximo"),E23,IF(ISNUMBER(+F19+F22),IF((+E19+E22)*3=(+F19+F22),+F19+F22,"ERROR PARTIDAS"),"ERROR OFERTA"))</f>
        <v>0</v>
      </c>
    </row>
    <row r="24" spans="1:10" ht="16.5" thickTop="1" thickBot="1" x14ac:dyDescent="0.3">
      <c r="A24" s="91" t="s">
        <v>50</v>
      </c>
      <c r="B24" s="77" t="s">
        <v>43</v>
      </c>
      <c r="C24" s="78" t="s">
        <v>50</v>
      </c>
      <c r="D24" s="47"/>
      <c r="E24" s="79"/>
      <c r="F24" s="79"/>
    </row>
    <row r="25" spans="1:10" ht="15.75" thickBot="1" x14ac:dyDescent="0.3">
      <c r="A25" s="91" t="s">
        <v>105</v>
      </c>
      <c r="B25" s="179" t="s">
        <v>78</v>
      </c>
      <c r="C25" s="180"/>
      <c r="D25" s="180"/>
      <c r="E25" s="80"/>
      <c r="F25" s="81"/>
    </row>
    <row r="26" spans="1:10" ht="23.25" thickBot="1" x14ac:dyDescent="0.3">
      <c r="A26" s="91" t="s">
        <v>105</v>
      </c>
      <c r="B26" s="82" t="s">
        <v>49</v>
      </c>
      <c r="C26" s="83" t="s">
        <v>44</v>
      </c>
      <c r="D26" s="83" t="s">
        <v>45</v>
      </c>
      <c r="E26" s="83" t="s">
        <v>46</v>
      </c>
      <c r="F26" s="83" t="s">
        <v>47</v>
      </c>
    </row>
    <row r="27" spans="1:10" ht="30" customHeight="1" thickBot="1" x14ac:dyDescent="0.3">
      <c r="A27" s="91" t="s">
        <v>106</v>
      </c>
      <c r="B27" s="97"/>
      <c r="C27" s="101">
        <v>10350</v>
      </c>
      <c r="D27" s="84">
        <f>+IF(AND(E19=0,LEN(B27)=0),0,IF(B27&gt;37,"precio hora &gt; 37,00",+ROUND(TRUNC(B27,2)*C27,2)))</f>
        <v>0</v>
      </c>
      <c r="E27" s="85">
        <v>227570</v>
      </c>
      <c r="F27" s="86">
        <f>+IF(LEN(B27)=0,0,IF(TRUNC(B27,2)&lt;&gt;B27,"¿decimales m.o.?",IF(ISNUMBER(+D27+E27),+D27+E27,"revisar precio hora")))</f>
        <v>0</v>
      </c>
    </row>
    <row r="28" spans="1:10" x14ac:dyDescent="0.25">
      <c r="A28" s="94"/>
      <c r="B28" s="181" t="s">
        <v>137</v>
      </c>
      <c r="C28" s="181"/>
      <c r="D28" s="181"/>
      <c r="E28" s="181"/>
      <c r="F28" s="79"/>
    </row>
    <row r="29" spans="1:10" x14ac:dyDescent="0.25">
      <c r="B29" s="37" t="str">
        <f>+IF(ISNUMBER(B27),IF(TRUNC(B27,2)&lt;&gt;B27,"ERROR: REVISAR DECIMALES PRECIO HORA M.O., MAXIMO 2",""),"")</f>
        <v/>
      </c>
    </row>
    <row r="30" spans="1:10" x14ac:dyDescent="0.25">
      <c r="B30" s="37" t="str">
        <f>+IF(AND(COUNT(E7:E18)&gt;0,COUNT(E7:E18)&lt;10),"ERROR: Deben presupuestarse todas las partidas (10) de Servicio Fijo","")</f>
        <v>ERROR: Deben presupuestarse todas las partidas (10) de Servicio Fijo</v>
      </c>
    </row>
    <row r="32" spans="1:10" x14ac:dyDescent="0.25">
      <c r="B32" s="10" t="s">
        <v>12</v>
      </c>
      <c r="C32" s="164"/>
      <c r="D32" s="164"/>
      <c r="E32" s="164"/>
      <c r="F32" s="87"/>
    </row>
    <row r="33" spans="6:6" x14ac:dyDescent="0.25">
      <c r="F33" s="12"/>
    </row>
  </sheetData>
  <sheetProtection algorithmName="SHA-512" hashValue="OFB1uYfJBi5qITsKVjuO6kPY3b85J8dKy1OoShIiFufhpmy4AMXenLHCkQnILEV2XACbkwyDAFw2bFX4VNQeQg==" saltValue="sA+9YPvjmRCjwe4aAr/3QA==" spinCount="100000" sheet="1" objects="1" scenarios="1" selectLockedCells="1"/>
  <mergeCells count="22">
    <mergeCell ref="A1:F1"/>
    <mergeCell ref="B3:C3"/>
    <mergeCell ref="C7:D7"/>
    <mergeCell ref="B25:D25"/>
    <mergeCell ref="B28:E28"/>
    <mergeCell ref="C18:D18"/>
    <mergeCell ref="C32:E32"/>
    <mergeCell ref="E5:E6"/>
    <mergeCell ref="F5:F6"/>
    <mergeCell ref="C14:D14"/>
    <mergeCell ref="C15:D15"/>
    <mergeCell ref="C19:D19"/>
    <mergeCell ref="C20:D20"/>
    <mergeCell ref="C21:D21"/>
    <mergeCell ref="C22:D22"/>
    <mergeCell ref="C8:D8"/>
    <mergeCell ref="C9:D9"/>
    <mergeCell ref="C10:D10"/>
    <mergeCell ref="C11:D11"/>
    <mergeCell ref="C12:D12"/>
    <mergeCell ref="C13:D13"/>
    <mergeCell ref="C17:D17"/>
  </mergeCells>
  <printOptions horizontalCentered="1"/>
  <pageMargins left="0.70866141732283505" right="0.70866141732283505" top="0.74803149606299202" bottom="0.74803149606299202" header="0.31496062992126" footer="0.31496062992126"/>
  <pageSetup paperSize="9" scale="81" orientation="portrait" cellComments="atEnd" r:id="rId1"/>
  <ignoredErrors>
    <ignoredError sqref="F19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662D7-AD89-4E97-898C-D2FB0950BE26}">
  <sheetPr codeName="Hoja13">
    <tabColor rgb="FFFF0000"/>
    <pageSetUpPr fitToPage="1"/>
  </sheetPr>
  <dimension ref="A1:J33"/>
  <sheetViews>
    <sheetView showGridLines="0" zoomScaleNormal="100" workbookViewId="0">
      <pane ySplit="6" topLeftCell="A7" activePane="bottomLeft" state="frozen"/>
      <selection activeCell="B27" sqref="B27"/>
      <selection pane="bottomLeft" sqref="A1:XFD1048576"/>
    </sheetView>
  </sheetViews>
  <sheetFormatPr baseColWidth="10" defaultRowHeight="15" x14ac:dyDescent="0.25"/>
  <cols>
    <col min="1" max="1" width="10.7109375" style="2" customWidth="1"/>
    <col min="2" max="2" width="15.7109375" style="2" customWidth="1"/>
    <col min="3" max="4" width="25.7109375" style="2" customWidth="1"/>
    <col min="5" max="6" width="18.7109375" style="2" customWidth="1"/>
    <col min="7" max="7" width="2.7109375" style="2" customWidth="1"/>
    <col min="8" max="16384" width="11.42578125" style="2"/>
  </cols>
  <sheetData>
    <row r="1" spans="1:10" s="12" customFormat="1" ht="75" customHeight="1" x14ac:dyDescent="0.25">
      <c r="A1" s="183" t="s">
        <v>136</v>
      </c>
      <c r="B1" s="183"/>
      <c r="C1" s="183"/>
      <c r="D1" s="183"/>
      <c r="E1" s="183"/>
      <c r="F1" s="183"/>
      <c r="G1" s="14"/>
      <c r="H1" s="14"/>
      <c r="I1" s="14"/>
      <c r="J1" s="14"/>
    </row>
    <row r="2" spans="1:10" s="12" customFormat="1" ht="24" customHeight="1" x14ac:dyDescent="0.25">
      <c r="B2" s="26" t="str">
        <f>+"S-"&amp;MID('Anx I pg 1 oferta'!J7,18,5)&amp;"-"&amp;RIGHT('Anx I pg 1 oferta'!J7,4)&amp;" "&amp;'Anx I pg 1 oferta'!J5&amp;'Anx I pg 1 oferta'!J6</f>
        <v>S-04850-2025 “Mantenimiento integral en distintas sedes de CRTVE MADRID y CATALUÑA"</v>
      </c>
      <c r="C2" s="13"/>
      <c r="D2" s="13"/>
      <c r="E2" s="13"/>
      <c r="F2" s="13"/>
      <c r="G2" s="13"/>
      <c r="H2" s="13"/>
      <c r="I2" s="13"/>
      <c r="J2" s="13"/>
    </row>
    <row r="3" spans="1:10" s="12" customFormat="1" ht="24" customHeight="1" x14ac:dyDescent="0.25">
      <c r="A3" s="15"/>
      <c r="B3" s="178" t="s">
        <v>26</v>
      </c>
      <c r="C3" s="178"/>
      <c r="D3" s="49"/>
      <c r="E3" s="13"/>
      <c r="F3" s="13"/>
      <c r="G3" s="13"/>
      <c r="H3" s="13"/>
      <c r="I3" s="13"/>
      <c r="J3" s="13"/>
    </row>
    <row r="4" spans="1:10" s="12" customFormat="1" ht="15" customHeight="1" thickBot="1" x14ac:dyDescent="0.3">
      <c r="A4" s="15"/>
      <c r="B4" s="49"/>
      <c r="C4" s="49"/>
      <c r="D4" s="49"/>
      <c r="E4" s="13"/>
      <c r="F4" s="13"/>
      <c r="G4" s="13"/>
      <c r="H4" s="13"/>
      <c r="I4" s="13"/>
      <c r="J4" s="13"/>
    </row>
    <row r="5" spans="1:10" s="12" customFormat="1" ht="15" customHeight="1" thickTop="1" thickBot="1" x14ac:dyDescent="0.3">
      <c r="A5" s="93" t="s">
        <v>107</v>
      </c>
      <c r="B5" s="50" t="s">
        <v>20</v>
      </c>
      <c r="C5" s="51"/>
      <c r="D5" s="52"/>
      <c r="E5" s="165" t="s">
        <v>27</v>
      </c>
      <c r="F5" s="167" t="s">
        <v>130</v>
      </c>
      <c r="G5" s="13"/>
      <c r="H5" s="13"/>
      <c r="I5" s="13"/>
      <c r="J5" s="13"/>
    </row>
    <row r="6" spans="1:10" s="12" customFormat="1" ht="15" customHeight="1" thickBot="1" x14ac:dyDescent="0.3">
      <c r="A6" s="93" t="s">
        <v>107</v>
      </c>
      <c r="B6" s="88">
        <v>2</v>
      </c>
      <c r="C6" s="89" t="s">
        <v>129</v>
      </c>
      <c r="D6" s="53"/>
      <c r="E6" s="166"/>
      <c r="F6" s="168"/>
      <c r="G6" s="13"/>
      <c r="H6" s="13"/>
      <c r="I6" s="13"/>
      <c r="J6" s="13"/>
    </row>
    <row r="7" spans="1:10" s="12" customFormat="1" ht="24" customHeight="1" thickBot="1" x14ac:dyDescent="0.3">
      <c r="A7" s="93" t="s">
        <v>108</v>
      </c>
      <c r="B7" s="54"/>
      <c r="C7" s="169" t="s">
        <v>30</v>
      </c>
      <c r="D7" s="170"/>
      <c r="E7" s="120"/>
      <c r="F7" s="102">
        <f>IF(ISNUMBER(E7),+E7*3,0)</f>
        <v>0</v>
      </c>
      <c r="G7" s="13"/>
      <c r="H7" s="13"/>
      <c r="I7" s="13"/>
      <c r="J7" s="13"/>
    </row>
    <row r="8" spans="1:10" s="12" customFormat="1" ht="24" customHeight="1" thickBot="1" x14ac:dyDescent="0.3">
      <c r="A8" s="93" t="s">
        <v>109</v>
      </c>
      <c r="B8" s="56"/>
      <c r="C8" s="169" t="s">
        <v>31</v>
      </c>
      <c r="D8" s="170"/>
      <c r="E8" s="120"/>
      <c r="F8" s="103">
        <f>IF(ISNUMBER(E8),+E8*3,0)</f>
        <v>0</v>
      </c>
      <c r="G8" s="13"/>
      <c r="H8" s="13"/>
      <c r="I8" s="13"/>
      <c r="J8" s="13"/>
    </row>
    <row r="9" spans="1:10" s="12" customFormat="1" ht="24" customHeight="1" thickBot="1" x14ac:dyDescent="0.3">
      <c r="A9" s="93" t="s">
        <v>110</v>
      </c>
      <c r="B9" s="54"/>
      <c r="C9" s="169" t="s">
        <v>32</v>
      </c>
      <c r="D9" s="170"/>
      <c r="E9" s="120"/>
      <c r="F9" s="103">
        <f t="shared" ref="F9:F16" si="0">IF(ISNUMBER(E9),+E9*3,0)</f>
        <v>0</v>
      </c>
      <c r="G9" s="13"/>
      <c r="H9" s="13"/>
      <c r="I9" s="13"/>
      <c r="J9" s="13"/>
    </row>
    <row r="10" spans="1:10" s="12" customFormat="1" ht="24" customHeight="1" thickBot="1" x14ac:dyDescent="0.3">
      <c r="A10" s="93" t="s">
        <v>111</v>
      </c>
      <c r="B10" s="54" t="s">
        <v>28</v>
      </c>
      <c r="C10" s="169" t="s">
        <v>33</v>
      </c>
      <c r="D10" s="170"/>
      <c r="E10" s="120"/>
      <c r="F10" s="103">
        <f t="shared" si="0"/>
        <v>0</v>
      </c>
      <c r="G10" s="13"/>
      <c r="H10" s="13"/>
      <c r="I10" s="13"/>
      <c r="J10" s="13"/>
    </row>
    <row r="11" spans="1:10" s="12" customFormat="1" ht="24" customHeight="1" thickBot="1" x14ac:dyDescent="0.3">
      <c r="A11" s="93" t="s">
        <v>112</v>
      </c>
      <c r="B11" s="54" t="s">
        <v>29</v>
      </c>
      <c r="C11" s="169" t="s">
        <v>34</v>
      </c>
      <c r="D11" s="170"/>
      <c r="E11" s="120"/>
      <c r="F11" s="103">
        <f t="shared" si="0"/>
        <v>0</v>
      </c>
      <c r="G11" s="13"/>
      <c r="H11" s="13"/>
      <c r="I11" s="13"/>
      <c r="J11" s="13"/>
    </row>
    <row r="12" spans="1:10" s="12" customFormat="1" ht="24" customHeight="1" thickBot="1" x14ac:dyDescent="0.3">
      <c r="A12" s="93" t="s">
        <v>113</v>
      </c>
      <c r="B12" s="54"/>
      <c r="C12" s="175" t="s">
        <v>35</v>
      </c>
      <c r="D12" s="176"/>
      <c r="E12" s="120"/>
      <c r="F12" s="103">
        <f t="shared" si="0"/>
        <v>0</v>
      </c>
      <c r="G12" s="13"/>
      <c r="H12" s="13"/>
      <c r="I12" s="13"/>
      <c r="J12" s="13"/>
    </row>
    <row r="13" spans="1:10" s="12" customFormat="1" ht="24" customHeight="1" thickBot="1" x14ac:dyDescent="0.3">
      <c r="A13" s="93" t="s">
        <v>114</v>
      </c>
      <c r="B13" s="58"/>
      <c r="C13" s="169" t="s">
        <v>36</v>
      </c>
      <c r="D13" s="170"/>
      <c r="E13" s="120"/>
      <c r="F13" s="103">
        <f t="shared" si="0"/>
        <v>0</v>
      </c>
      <c r="G13" s="13"/>
      <c r="H13" s="13"/>
      <c r="I13" s="13"/>
      <c r="J13" s="13"/>
    </row>
    <row r="14" spans="1:10" s="12" customFormat="1" ht="24" customHeight="1" thickBot="1" x14ac:dyDescent="0.3">
      <c r="A14" s="93" t="s">
        <v>115</v>
      </c>
      <c r="B14" s="58"/>
      <c r="C14" s="169" t="s">
        <v>37</v>
      </c>
      <c r="D14" s="170"/>
      <c r="E14" s="120"/>
      <c r="F14" s="103">
        <f t="shared" si="0"/>
        <v>0</v>
      </c>
      <c r="G14" s="13"/>
      <c r="H14" s="13"/>
      <c r="I14" s="13"/>
      <c r="J14" s="13"/>
    </row>
    <row r="15" spans="1:10" s="12" customFormat="1" ht="24" customHeight="1" thickBot="1" x14ac:dyDescent="0.3">
      <c r="A15" s="93" t="s">
        <v>116</v>
      </c>
      <c r="B15" s="54"/>
      <c r="C15" s="169" t="s">
        <v>38</v>
      </c>
      <c r="D15" s="170"/>
      <c r="E15" s="120"/>
      <c r="F15" s="103">
        <f t="shared" si="0"/>
        <v>0</v>
      </c>
      <c r="G15" s="13"/>
      <c r="H15" s="13"/>
      <c r="I15" s="13"/>
      <c r="J15" s="13"/>
    </row>
    <row r="16" spans="1:10" s="12" customFormat="1" ht="24" customHeight="1" thickBot="1" x14ac:dyDescent="0.3">
      <c r="A16" s="93" t="s">
        <v>117</v>
      </c>
      <c r="B16" s="54"/>
      <c r="C16" s="59" t="s">
        <v>39</v>
      </c>
      <c r="D16" s="60"/>
      <c r="E16" s="120"/>
      <c r="F16" s="103">
        <f t="shared" si="0"/>
        <v>0</v>
      </c>
      <c r="G16" s="13"/>
      <c r="H16" s="13"/>
      <c r="I16" s="13"/>
      <c r="J16" s="13"/>
    </row>
    <row r="17" spans="1:10" s="12" customFormat="1" ht="24" customHeight="1" thickBot="1" x14ac:dyDescent="0.3">
      <c r="A17" s="93" t="s">
        <v>118</v>
      </c>
      <c r="B17" s="54"/>
      <c r="C17" s="169" t="s">
        <v>74</v>
      </c>
      <c r="D17" s="170"/>
      <c r="E17" s="104">
        <v>169200</v>
      </c>
      <c r="F17" s="105">
        <f>+E17*3</f>
        <v>507600</v>
      </c>
      <c r="G17" s="13"/>
      <c r="H17" s="13"/>
      <c r="I17" s="13"/>
      <c r="J17" s="13"/>
    </row>
    <row r="18" spans="1:10" s="12" customFormat="1" ht="24" customHeight="1" thickBot="1" x14ac:dyDescent="0.3">
      <c r="A18" s="93" t="s">
        <v>119</v>
      </c>
      <c r="B18" s="54"/>
      <c r="C18" s="169" t="s">
        <v>75</v>
      </c>
      <c r="D18" s="170"/>
      <c r="E18" s="106">
        <v>217700</v>
      </c>
      <c r="F18" s="107">
        <f>+E18*3</f>
        <v>653100</v>
      </c>
      <c r="G18" s="13"/>
      <c r="H18" s="13"/>
      <c r="I18" s="13"/>
      <c r="J18" s="13"/>
    </row>
    <row r="19" spans="1:10" s="12" customFormat="1" ht="24" customHeight="1" thickBot="1" x14ac:dyDescent="0.3">
      <c r="A19" s="93" t="s">
        <v>120</v>
      </c>
      <c r="B19" s="61"/>
      <c r="C19" s="171" t="s">
        <v>40</v>
      </c>
      <c r="D19" s="172"/>
      <c r="E19" s="108">
        <f>+IF(COUNTIFS((E7:E16),"&gt;0")&gt;0,+IF(SUMPRODUCT(TRUNC(E7:E16))=+SUM(E7:E16),+SUM(E7:E18),"error sobran decimales"),0)</f>
        <v>0</v>
      </c>
      <c r="F19" s="109">
        <f>+IF(COUNT(E7:E16)=0,0,IF(COUNT(E7:E16)&lt;10,"hay partidas sin ofertar",IF(+E19*3=SUM(F7:F18),+SUM(F7:F18),"revisar decim.partidas ofertadas")))</f>
        <v>0</v>
      </c>
      <c r="G19" s="13"/>
      <c r="H19" s="13"/>
      <c r="I19" s="13"/>
      <c r="J19" s="13"/>
    </row>
    <row r="20" spans="1:10" s="12" customFormat="1" ht="24" customHeight="1" thickTop="1" thickBot="1" x14ac:dyDescent="0.3">
      <c r="A20" s="93" t="s">
        <v>77</v>
      </c>
      <c r="B20" s="54" t="s">
        <v>28</v>
      </c>
      <c r="C20" s="169"/>
      <c r="D20" s="170"/>
      <c r="E20" s="104"/>
      <c r="F20" s="105"/>
      <c r="G20" s="13"/>
      <c r="H20" s="13"/>
      <c r="I20" s="13"/>
      <c r="J20" s="13"/>
    </row>
    <row r="21" spans="1:10" s="12" customFormat="1" ht="24" customHeight="1" thickBot="1" x14ac:dyDescent="0.3">
      <c r="A21" s="93" t="s">
        <v>121</v>
      </c>
      <c r="B21" s="54" t="s">
        <v>41</v>
      </c>
      <c r="C21" s="169" t="s">
        <v>76</v>
      </c>
      <c r="D21" s="170"/>
      <c r="E21" s="110"/>
      <c r="F21" s="111">
        <f>+IF(E19=0,0,IF(F19&lt;&gt;E19*3,"revisar partidas ofertadas",IF(E21="¿precio hora?","¿precio hora?",IF(ISNUMBER(+E21*3),+E21*3,F27))))</f>
        <v>0</v>
      </c>
      <c r="G21" s="13"/>
      <c r="H21" s="13"/>
      <c r="I21" s="13"/>
      <c r="J21" s="13"/>
    </row>
    <row r="22" spans="1:10" ht="15.75" thickBot="1" x14ac:dyDescent="0.3">
      <c r="A22" s="91" t="s">
        <v>122</v>
      </c>
      <c r="B22" s="61"/>
      <c r="C22" s="173" t="s">
        <v>42</v>
      </c>
      <c r="D22" s="174"/>
      <c r="E22" s="112" t="str">
        <f>+IF(ISNUMBER(E21),IF(SUM(E20:E21)&gt;E20,SUM(E20:E21),0),"error correct.(3)")</f>
        <v>error correct.(3)</v>
      </c>
      <c r="F22" s="113" t="str">
        <f>+IF(E22="error correct.(3)",E22,IF(E19=0,0,IF(F19&lt;&gt;E19*3,"revisar partidas",IF(ISNUMBER(+E22*3),+E22*3,"error correct.(3)"))))</f>
        <v>error correct.(3)</v>
      </c>
    </row>
    <row r="23" spans="1:10" ht="30" customHeight="1" thickTop="1" thickBot="1" x14ac:dyDescent="0.3">
      <c r="A23" s="91" t="s">
        <v>123</v>
      </c>
      <c r="B23" s="72"/>
      <c r="C23" s="73"/>
      <c r="D23" s="74" t="s">
        <v>48</v>
      </c>
      <c r="E23" s="114" t="str">
        <f>+IF(ISNUMBER(+F19+F22),IF((+E19+E22)&gt;VLOOKUP("L02_TO",'VE MAXIMO'!$A$1:$E$32,5,FALSE),"total&gt;V.E.Máximo",IF((+E19+E22)*3=(+F19+F22),+E19+E22,"ERROR PARTIDAS")),"ERROR OFERTA")</f>
        <v>ERROR OFERTA</v>
      </c>
      <c r="F23" s="115" t="str">
        <f>+IF(OR(E23=0,E23="total&gt;V.E.Máximo"),E23,IF(ISNUMBER(+F19+F22),IF((+E19+E22)*3=(+F19+F22),+F19+F22,"ERROR PARTIDAS"),"ERROR OFERTA"))</f>
        <v>ERROR OFERTA</v>
      </c>
    </row>
    <row r="24" spans="1:10" ht="16.5" thickTop="1" thickBot="1" x14ac:dyDescent="0.3">
      <c r="A24" s="91" t="s">
        <v>50</v>
      </c>
      <c r="B24" s="77" t="s">
        <v>43</v>
      </c>
      <c r="C24" s="78" t="s">
        <v>50</v>
      </c>
      <c r="D24" s="47"/>
      <c r="E24" s="79"/>
      <c r="F24" s="79"/>
    </row>
    <row r="25" spans="1:10" ht="15.75" thickBot="1" x14ac:dyDescent="0.3">
      <c r="A25" s="91" t="s">
        <v>124</v>
      </c>
      <c r="B25" s="179" t="s">
        <v>78</v>
      </c>
      <c r="C25" s="180"/>
      <c r="D25" s="180"/>
      <c r="E25" s="98"/>
      <c r="F25" s="81"/>
    </row>
    <row r="26" spans="1:10" ht="23.25" thickBot="1" x14ac:dyDescent="0.3">
      <c r="A26" s="91" t="s">
        <v>124</v>
      </c>
      <c r="B26" s="82" t="s">
        <v>49</v>
      </c>
      <c r="C26" s="83" t="s">
        <v>44</v>
      </c>
      <c r="D26" s="83" t="s">
        <v>45</v>
      </c>
      <c r="E26" s="83" t="s">
        <v>46</v>
      </c>
      <c r="F26" s="83" t="s">
        <v>47</v>
      </c>
    </row>
    <row r="27" spans="1:10" ht="30" customHeight="1" thickBot="1" x14ac:dyDescent="0.3">
      <c r="A27" s="91" t="s">
        <v>125</v>
      </c>
      <c r="B27" s="121"/>
      <c r="C27" s="116">
        <v>3400</v>
      </c>
      <c r="D27" s="117">
        <f>+IF(AND(E19=0,LEN(B27)=0),0,IF(B27&gt;37,"precio hora &gt; 37,00",+ROUND(TRUNC(B27,2)*C27,2)))</f>
        <v>0</v>
      </c>
      <c r="E27" s="118">
        <v>126200</v>
      </c>
      <c r="F27" s="119">
        <f>+IF(LEN(B27)=0,0,IF(TRUNC(B27,2)&lt;&gt;B27,"¿decimales m.o.?",IF(ISNUMBER(+D27+E27),+D27+E27,"revisar precio hora")))</f>
        <v>0</v>
      </c>
    </row>
    <row r="28" spans="1:10" x14ac:dyDescent="0.25">
      <c r="A28" s="94"/>
      <c r="B28" s="181" t="s">
        <v>137</v>
      </c>
      <c r="C28" s="181"/>
      <c r="D28" s="181"/>
      <c r="E28" s="181"/>
      <c r="F28" s="79"/>
    </row>
    <row r="29" spans="1:10" x14ac:dyDescent="0.25">
      <c r="B29" s="37" t="str">
        <f>+IF(ISNUMBER(B27),IF(TRUNC(B27,2)&lt;&gt;B27,"ERROR: REVISAR DECIMALES PRECIO HORA M.O., MAXIMO 2",""),"")</f>
        <v/>
      </c>
    </row>
    <row r="30" spans="1:10" x14ac:dyDescent="0.25">
      <c r="B30" s="37" t="str">
        <f>+IF(AND(COUNT(E7:E18)&gt;0,COUNT(E7:E18)&lt;10),"ERROR: Deben presupuestarse todas las partidas (10) de Servicio Fijo","")</f>
        <v>ERROR: Deben presupuestarse todas las partidas (10) de Servicio Fijo</v>
      </c>
    </row>
    <row r="32" spans="1:10" x14ac:dyDescent="0.25">
      <c r="B32" s="10" t="s">
        <v>12</v>
      </c>
      <c r="C32" s="182"/>
      <c r="D32" s="182"/>
      <c r="E32" s="182"/>
      <c r="F32" s="87"/>
    </row>
    <row r="33" spans="6:6" x14ac:dyDescent="0.25">
      <c r="F33" s="12"/>
    </row>
  </sheetData>
  <sheetProtection algorithmName="SHA-512" hashValue="jI3M2oIUzBgCetIc2pCRo+ZfMCVPqaqMP/9jnObMuScDrwx8L3ebeKMkdjXch0iRpBMeY2G2TWsKNproHfS3VA==" saltValue="qHquuVEA14ZmKHfed7X/oA==" spinCount="100000" sheet="1" objects="1" scenarios="1" selectLockedCells="1" selectUnlockedCells="1"/>
  <mergeCells count="22">
    <mergeCell ref="A1:F1"/>
    <mergeCell ref="B3:C3"/>
    <mergeCell ref="C7:D7"/>
    <mergeCell ref="B25:D25"/>
    <mergeCell ref="B28:E28"/>
    <mergeCell ref="C18:D18"/>
    <mergeCell ref="C32:E32"/>
    <mergeCell ref="E5:E6"/>
    <mergeCell ref="F5:F6"/>
    <mergeCell ref="C14:D14"/>
    <mergeCell ref="C15:D15"/>
    <mergeCell ref="C19:D19"/>
    <mergeCell ref="C20:D20"/>
    <mergeCell ref="C21:D21"/>
    <mergeCell ref="C22:D22"/>
    <mergeCell ref="C8:D8"/>
    <mergeCell ref="C9:D9"/>
    <mergeCell ref="C10:D10"/>
    <mergeCell ref="C11:D11"/>
    <mergeCell ref="C12:D12"/>
    <mergeCell ref="C13:D13"/>
    <mergeCell ref="C17:D17"/>
  </mergeCells>
  <printOptions horizontalCentered="1"/>
  <pageMargins left="0.70866141732283505" right="0.70866141732283505" top="0.74803149606299202" bottom="0.74803149606299202" header="0.31496062992126" footer="0.31496062992126"/>
  <pageSetup paperSize="9" scale="81" orientation="portrait" cellComments="atEnd" r:id="rId1"/>
  <ignoredErrors>
    <ignoredError sqref="F19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56F00-3277-439B-9D72-D3A1B754BE13}">
  <sheetPr codeName="Hoja18"/>
  <dimension ref="A1:F32"/>
  <sheetViews>
    <sheetView workbookViewId="0">
      <pane ySplit="1" topLeftCell="A2" activePane="bottomLeft" state="frozen"/>
      <selection pane="bottomLeft" sqref="A1:XFD1048576"/>
    </sheetView>
  </sheetViews>
  <sheetFormatPr baseColWidth="10" defaultRowHeight="15" x14ac:dyDescent="0.25"/>
  <cols>
    <col min="1" max="1" width="11.42578125" customWidth="1"/>
    <col min="3" max="3" width="15.7109375" customWidth="1"/>
    <col min="4" max="4" width="25.7109375" customWidth="1"/>
    <col min="5" max="5" width="14.7109375" customWidth="1"/>
    <col min="6" max="6" width="12.7109375" customWidth="1"/>
  </cols>
  <sheetData>
    <row r="1" spans="1:6" x14ac:dyDescent="0.25">
      <c r="A1" s="92" t="s">
        <v>50</v>
      </c>
      <c r="B1" t="s">
        <v>55</v>
      </c>
    </row>
    <row r="2" spans="1:6" ht="15.75" thickBot="1" x14ac:dyDescent="0.3">
      <c r="A2" s="92" t="s">
        <v>50</v>
      </c>
    </row>
    <row r="3" spans="1:6" ht="15.75" thickTop="1" x14ac:dyDescent="0.25">
      <c r="A3" s="92" t="s">
        <v>88</v>
      </c>
      <c r="B3" s="189" t="s">
        <v>20</v>
      </c>
      <c r="C3" s="191"/>
      <c r="D3" s="193"/>
      <c r="E3" s="186" t="s">
        <v>51</v>
      </c>
    </row>
    <row r="4" spans="1:6" ht="15.75" thickBot="1" x14ac:dyDescent="0.3">
      <c r="A4" s="92" t="s">
        <v>88</v>
      </c>
      <c r="B4" s="190"/>
      <c r="C4" s="192"/>
      <c r="D4" s="194"/>
      <c r="E4" s="187"/>
    </row>
    <row r="5" spans="1:6" ht="15.75" thickBot="1" x14ac:dyDescent="0.3">
      <c r="A5" s="92" t="s">
        <v>88</v>
      </c>
      <c r="B5" s="27">
        <v>1</v>
      </c>
      <c r="C5" s="32" t="s">
        <v>126</v>
      </c>
      <c r="D5" s="33"/>
      <c r="E5" s="188"/>
    </row>
    <row r="6" spans="1:6" ht="15.75" thickBot="1" x14ac:dyDescent="0.3">
      <c r="A6" s="92" t="s">
        <v>104</v>
      </c>
      <c r="B6" s="18"/>
      <c r="C6" s="19"/>
      <c r="D6" s="19" t="s">
        <v>52</v>
      </c>
      <c r="E6" s="28">
        <v>4009690</v>
      </c>
    </row>
    <row r="7" spans="1:6" ht="16.5" thickTop="1" thickBot="1" x14ac:dyDescent="0.3">
      <c r="A7" s="92" t="s">
        <v>50</v>
      </c>
      <c r="B7" s="20" t="s">
        <v>43</v>
      </c>
      <c r="C7" s="16"/>
      <c r="D7" s="16"/>
      <c r="E7" s="21"/>
      <c r="F7" s="21"/>
    </row>
    <row r="8" spans="1:6" ht="15.75" thickBot="1" x14ac:dyDescent="0.3">
      <c r="A8" s="92" t="s">
        <v>105</v>
      </c>
      <c r="B8" s="184" t="s">
        <v>79</v>
      </c>
      <c r="C8" s="185"/>
      <c r="D8" s="185"/>
      <c r="E8" s="99"/>
      <c r="F8" s="22"/>
    </row>
    <row r="9" spans="1:6" ht="45.75" thickBot="1" x14ac:dyDescent="0.3">
      <c r="A9" s="92" t="s">
        <v>105</v>
      </c>
      <c r="B9" s="23" t="s">
        <v>53</v>
      </c>
      <c r="C9" s="24" t="s">
        <v>44</v>
      </c>
      <c r="D9" s="24" t="s">
        <v>54</v>
      </c>
      <c r="E9" s="24" t="s">
        <v>46</v>
      </c>
      <c r="F9" s="24" t="s">
        <v>47</v>
      </c>
    </row>
    <row r="10" spans="1:6" ht="15.75" thickBot="1" x14ac:dyDescent="0.3">
      <c r="A10" s="92" t="s">
        <v>106</v>
      </c>
      <c r="B10" s="29">
        <v>37</v>
      </c>
      <c r="C10" s="24">
        <v>10350</v>
      </c>
      <c r="D10" s="30">
        <f>+B10*C10</f>
        <v>382950</v>
      </c>
      <c r="E10" s="25">
        <v>227570</v>
      </c>
      <c r="F10" s="31">
        <f>+D10+E10</f>
        <v>610520</v>
      </c>
    </row>
    <row r="11" spans="1:6" x14ac:dyDescent="0.25">
      <c r="A11" s="92" t="s">
        <v>50</v>
      </c>
      <c r="B11" s="195"/>
      <c r="C11" s="195"/>
      <c r="D11" s="21"/>
      <c r="E11" s="21"/>
      <c r="F11" s="21"/>
    </row>
    <row r="12" spans="1:6" x14ac:dyDescent="0.25">
      <c r="A12" s="92" t="s">
        <v>50</v>
      </c>
    </row>
    <row r="13" spans="1:6" x14ac:dyDescent="0.25">
      <c r="A13" s="92" t="s">
        <v>50</v>
      </c>
    </row>
    <row r="14" spans="1:6" x14ac:dyDescent="0.25">
      <c r="A14" s="92" t="s">
        <v>50</v>
      </c>
    </row>
    <row r="15" spans="1:6" x14ac:dyDescent="0.25">
      <c r="A15" s="92" t="s">
        <v>50</v>
      </c>
    </row>
    <row r="16" spans="1:6" x14ac:dyDescent="0.25">
      <c r="A16" s="92" t="s">
        <v>50</v>
      </c>
    </row>
    <row r="17" spans="1:6" ht="15.75" thickBot="1" x14ac:dyDescent="0.3">
      <c r="A17" s="92" t="s">
        <v>50</v>
      </c>
    </row>
    <row r="18" spans="1:6" ht="15.75" thickTop="1" x14ac:dyDescent="0.25">
      <c r="A18" s="92" t="s">
        <v>107</v>
      </c>
      <c r="B18" s="189" t="s">
        <v>20</v>
      </c>
      <c r="C18" s="191"/>
      <c r="D18" s="193"/>
      <c r="E18" s="186" t="s">
        <v>51</v>
      </c>
    </row>
    <row r="19" spans="1:6" ht="15.75" thickBot="1" x14ac:dyDescent="0.3">
      <c r="A19" s="92" t="s">
        <v>107</v>
      </c>
      <c r="B19" s="190"/>
      <c r="C19" s="192"/>
      <c r="D19" s="194"/>
      <c r="E19" s="187"/>
    </row>
    <row r="20" spans="1:6" ht="15.75" thickBot="1" x14ac:dyDescent="0.3">
      <c r="A20" s="92" t="s">
        <v>107</v>
      </c>
      <c r="B20" s="27">
        <v>2</v>
      </c>
      <c r="C20" s="32" t="s">
        <v>127</v>
      </c>
      <c r="D20" s="33"/>
      <c r="E20" s="188"/>
    </row>
    <row r="21" spans="1:6" ht="15.75" thickBot="1" x14ac:dyDescent="0.3">
      <c r="A21" s="92" t="s">
        <v>123</v>
      </c>
      <c r="B21" s="18"/>
      <c r="C21" s="19"/>
      <c r="D21" s="19" t="s">
        <v>52</v>
      </c>
      <c r="E21" s="28">
        <v>1400460</v>
      </c>
    </row>
    <row r="22" spans="1:6" ht="16.5" thickTop="1" thickBot="1" x14ac:dyDescent="0.3">
      <c r="A22" s="92" t="s">
        <v>50</v>
      </c>
      <c r="B22" s="20" t="s">
        <v>43</v>
      </c>
      <c r="C22" s="16"/>
      <c r="D22" s="16"/>
      <c r="E22" s="21"/>
      <c r="F22" s="21"/>
    </row>
    <row r="23" spans="1:6" ht="15.75" thickBot="1" x14ac:dyDescent="0.3">
      <c r="A23" s="92" t="s">
        <v>124</v>
      </c>
      <c r="B23" s="184" t="s">
        <v>79</v>
      </c>
      <c r="C23" s="185"/>
      <c r="D23" s="185"/>
      <c r="E23" s="99"/>
      <c r="F23" s="22"/>
    </row>
    <row r="24" spans="1:6" ht="45.75" thickBot="1" x14ac:dyDescent="0.3">
      <c r="A24" s="92" t="s">
        <v>124</v>
      </c>
      <c r="B24" s="23" t="s">
        <v>53</v>
      </c>
      <c r="C24" s="24" t="s">
        <v>44</v>
      </c>
      <c r="D24" s="24" t="s">
        <v>54</v>
      </c>
      <c r="E24" s="24" t="s">
        <v>46</v>
      </c>
      <c r="F24" s="24" t="s">
        <v>47</v>
      </c>
    </row>
    <row r="25" spans="1:6" ht="15.75" thickBot="1" x14ac:dyDescent="0.3">
      <c r="A25" s="92" t="s">
        <v>125</v>
      </c>
      <c r="B25" s="29">
        <v>37</v>
      </c>
      <c r="C25" s="100">
        <v>3400</v>
      </c>
      <c r="D25" s="30">
        <f>+B25*C25</f>
        <v>125800</v>
      </c>
      <c r="E25" s="25">
        <v>126200</v>
      </c>
      <c r="F25" s="31">
        <f>+D25+E25</f>
        <v>252000</v>
      </c>
    </row>
    <row r="26" spans="1:6" x14ac:dyDescent="0.25">
      <c r="A26" s="92" t="s">
        <v>50</v>
      </c>
    </row>
    <row r="27" spans="1:6" x14ac:dyDescent="0.25">
      <c r="A27" s="92" t="s">
        <v>50</v>
      </c>
    </row>
    <row r="28" spans="1:6" x14ac:dyDescent="0.25">
      <c r="A28" s="92" t="s">
        <v>50</v>
      </c>
    </row>
    <row r="29" spans="1:6" x14ac:dyDescent="0.25">
      <c r="A29" s="92" t="s">
        <v>50</v>
      </c>
    </row>
    <row r="30" spans="1:6" x14ac:dyDescent="0.25">
      <c r="A30" s="92" t="s">
        <v>50</v>
      </c>
    </row>
    <row r="31" spans="1:6" x14ac:dyDescent="0.25">
      <c r="A31" s="92" t="s">
        <v>50</v>
      </c>
    </row>
    <row r="32" spans="1:6" x14ac:dyDescent="0.25">
      <c r="A32" s="92" t="s">
        <v>50</v>
      </c>
    </row>
  </sheetData>
  <sheetProtection algorithmName="SHA-512" hashValue="qCMsMmm4WSIrwaEMAT9grA7KT5E/AW6a15rifToDdUfQaN/8Mc0vsewiaz04PfPTJOc2A7Y/uJdjgErcKarshw==" saltValue="DT3XT0MPp1nEXk8y2O3hrw==" spinCount="100000" sheet="1" objects="1" scenarios="1" selectLockedCells="1" selectUnlockedCells="1"/>
  <mergeCells count="11">
    <mergeCell ref="B23:D23"/>
    <mergeCell ref="E18:E20"/>
    <mergeCell ref="E3:E5"/>
    <mergeCell ref="B3:B4"/>
    <mergeCell ref="C3:C4"/>
    <mergeCell ref="D3:D4"/>
    <mergeCell ref="B8:D8"/>
    <mergeCell ref="B11:C11"/>
    <mergeCell ref="B18:B19"/>
    <mergeCell ref="C18:C19"/>
    <mergeCell ref="D18:D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Instrucciones</vt:lpstr>
      <vt:lpstr>Anx I pg 1 oferta</vt:lpstr>
      <vt:lpstr>AnxI 1 MADRID</vt:lpstr>
      <vt:lpstr>AnxI 2 CATALUÑA</vt:lpstr>
      <vt:lpstr>VE MAXIMO</vt:lpstr>
      <vt:lpstr>'Anx I pg 1 oferta'!Área_de_impresión</vt:lpstr>
      <vt:lpstr>'AnxI 1 MADRID'!Área_de_impresión</vt:lpstr>
      <vt:lpstr>'AnxI 2 CATALUÑA'!Área_de_impresión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2025-04-02T06:37:57Z</cp:lastPrinted>
  <dcterms:created xsi:type="dcterms:W3CDTF">2023-03-06T09:12:22Z</dcterms:created>
  <dcterms:modified xsi:type="dcterms:W3CDTF">2026-03-02T07:38:25Z</dcterms:modified>
</cp:coreProperties>
</file>