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D:\COMPRAS\GECOnw\___26exp\3761_ObraPCItenerife_MBA-RRJ\"/>
    </mc:Choice>
  </mc:AlternateContent>
  <xr:revisionPtr revIDLastSave="0" documentId="13_ncr:1_{78F80E95-BDDA-40BB-BA48-EC3EAA4830FB}"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 name="COMO OFERTAR PARTIDAS FIJAS" sheetId="12" r:id="rId3"/>
  </sheets>
  <definedNames>
    <definedName name="_xlnm._FilterDatabase" localSheetId="1" hidden="1">'Anexo I Tabla Desglose Precio'!$A$5:$M$140</definedName>
    <definedName name="_xlnm.Print_Area" localSheetId="0">'Anexo I pag 1 oferta'!$A$3:$J$48</definedName>
    <definedName name="_xlnm.Print_Area" localSheetId="1">'Anexo I Tabla Desglose Precio'!$A$6:$M$148</definedName>
    <definedName name="_xlnm.Print_Area" localSheetId="2">'COMO OFERTAR PARTIDAS FIJAS'!$A$1</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00" i="5" l="1"/>
  <c r="L97" i="5"/>
  <c r="M100" i="5" l="1"/>
  <c r="M97" i="5"/>
  <c r="M132" i="5"/>
  <c r="M128" i="5"/>
  <c r="M124" i="5"/>
  <c r="M120" i="5"/>
  <c r="M115" i="5"/>
  <c r="M118" i="5" s="1"/>
  <c r="M109" i="5"/>
  <c r="M105" i="5"/>
  <c r="M94" i="5"/>
  <c r="M90" i="5"/>
  <c r="M86" i="5"/>
  <c r="M81" i="5"/>
  <c r="M78" i="5"/>
  <c r="M74" i="5"/>
  <c r="M69" i="5"/>
  <c r="M64" i="5"/>
  <c r="M61" i="5"/>
  <c r="M58" i="5"/>
  <c r="M55" i="5"/>
  <c r="M51" i="5"/>
  <c r="M46" i="5"/>
  <c r="M43" i="5"/>
  <c r="M40" i="5"/>
  <c r="M34" i="5"/>
  <c r="M29" i="5"/>
  <c r="M26" i="5"/>
  <c r="M21" i="5"/>
  <c r="M15" i="5"/>
  <c r="M12" i="5"/>
  <c r="M8" i="5"/>
  <c r="J68" i="12"/>
  <c r="G68" i="12"/>
  <c r="F68" i="12"/>
  <c r="D68" i="12"/>
  <c r="C68" i="12"/>
  <c r="B68" i="12"/>
  <c r="A68" i="12"/>
  <c r="H52" i="12"/>
  <c r="G52" i="12"/>
  <c r="F52" i="12"/>
  <c r="D52" i="12"/>
  <c r="C52" i="12"/>
  <c r="B52" i="12"/>
  <c r="F37" i="12"/>
  <c r="D37" i="12"/>
  <c r="C37" i="12"/>
  <c r="B37" i="12"/>
  <c r="C21" i="12"/>
  <c r="B21" i="12"/>
  <c r="F21" i="12"/>
  <c r="D21" i="12"/>
  <c r="A52" i="12"/>
  <c r="G37" i="12"/>
  <c r="A37" i="12"/>
  <c r="G21" i="12"/>
  <c r="H21" i="12" s="1"/>
  <c r="A21" i="12"/>
  <c r="M32" i="5" l="1"/>
  <c r="M24" i="5"/>
  <c r="M113" i="5"/>
  <c r="M103" i="5"/>
  <c r="M72" i="5"/>
  <c r="M84" i="5"/>
  <c r="M135" i="5"/>
  <c r="H68" i="12"/>
  <c r="H37" i="12"/>
  <c r="G67" i="12"/>
  <c r="J67" i="12" s="1"/>
  <c r="F67" i="12"/>
  <c r="D67" i="12"/>
  <c r="C67" i="12"/>
  <c r="B67" i="12"/>
  <c r="A67" i="12"/>
  <c r="H51" i="12"/>
  <c r="G51" i="12"/>
  <c r="F51" i="12"/>
  <c r="D51" i="12"/>
  <c r="C51" i="12"/>
  <c r="B51" i="12"/>
  <c r="A51" i="12"/>
  <c r="G36" i="12"/>
  <c r="F36" i="12"/>
  <c r="D36" i="12"/>
  <c r="C36" i="12"/>
  <c r="B36" i="12"/>
  <c r="A36" i="12"/>
  <c r="G20" i="12"/>
  <c r="F20" i="12"/>
  <c r="D20" i="12"/>
  <c r="C20" i="12"/>
  <c r="B20" i="12"/>
  <c r="A20" i="12"/>
  <c r="M136" i="5" l="1"/>
  <c r="M139" i="5" s="1"/>
  <c r="B26" i="11" s="1"/>
  <c r="H36" i="12"/>
  <c r="H20" i="12"/>
  <c r="H67" i="12"/>
  <c r="K137" i="5" l="1"/>
  <c r="K138" i="5"/>
  <c r="A140" i="5" l="1"/>
</calcChain>
</file>

<file path=xl/sharedStrings.xml><?xml version="1.0" encoding="utf-8"?>
<sst xmlns="http://schemas.openxmlformats.org/spreadsheetml/2006/main" count="397" uniqueCount="243">
  <si>
    <t>Ud</t>
  </si>
  <si>
    <t>01</t>
  </si>
  <si>
    <t/>
  </si>
  <si>
    <t>SEGURIDAD Y SALUD</t>
  </si>
  <si>
    <t>01_01</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</si>
  <si>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</si>
  <si>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</si>
  <si>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</si>
  <si>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</si>
  <si>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</si>
  <si>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</si>
  <si>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</si>
  <si>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</si>
  <si>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</si>
  <si>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</si>
  <si>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</si>
  <si>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</si>
  <si>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</si>
  <si>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</si>
  <si>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</si>
  <si>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</si>
  <si>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</si>
  <si>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</si>
  <si>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</si>
  <si>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</si>
  <si>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</si>
  <si>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</si>
  <si>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</si>
  <si>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</si>
  <si>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t</t>
  </si>
  <si>
    <t>m</t>
  </si>
  <si>
    <t>u</t>
  </si>
  <si>
    <t>ud</t>
  </si>
  <si>
    <t>HAY TRES FORMAS DE OFERTAR LAS PARTIDAS FIJAS, QUE APARECEN EN AZUL Y SON, en este expediente, según mediciones:</t>
  </si>
  <si>
    <t>CanPres</t>
  </si>
  <si>
    <t>Pres</t>
  </si>
  <si>
    <t>01_01_18</t>
  </si>
  <si>
    <t>Partida</t>
  </si>
  <si>
    <t>PA</t>
  </si>
  <si>
    <t>INFRAESTRUCTURAS Y MODIFICACIONES (#)</t>
  </si>
  <si>
    <t>1)</t>
  </si>
  <si>
    <t xml:space="preserve">No se detalla NINGUN importe en G.G.-B.I. (AUTOMATICAMENTE se asume por defecto GG 13%- BI 6%) </t>
  </si>
  <si>
    <t>ImpPres</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</si>
  <si>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</si>
  <si>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t>13 %</t>
  </si>
  <si>
    <t>SIN IMPORTE</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</si>
  <si>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</si>
  <si>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</si>
  <si>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</si>
  <si>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</si>
  <si>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</si>
  <si>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</si>
  <si>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</si>
  <si>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</si>
  <si>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</si>
  <si>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</si>
  <si>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</si>
  <si>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</si>
  <si>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</si>
  <si>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</si>
  <si>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</si>
  <si>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</si>
  <si>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</si>
  <si>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</si>
  <si>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</si>
  <si>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</si>
  <si>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</si>
  <si>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</si>
  <si>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</si>
  <si>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</si>
  <si>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</si>
  <si>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</si>
  <si>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</si>
  <si>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</si>
  <si>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</si>
  <si>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</si>
  <si>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01_01_19</t>
  </si>
  <si>
    <t>ADECUACIÓN SALA PCI (#)</t>
  </si>
  <si>
    <t>Código</t>
  </si>
  <si>
    <t>Nat</t>
  </si>
  <si>
    <t>Resumen</t>
  </si>
  <si>
    <t>Comentario</t>
  </si>
  <si>
    <t>___N___</t>
  </si>
  <si>
    <t>Longitud</t>
  </si>
  <si>
    <t>Anchura</t>
  </si>
  <si>
    <t>Altura</t>
  </si>
  <si>
    <t>Cantidad</t>
  </si>
  <si>
    <t>ImpPres (*)</t>
  </si>
  <si>
    <t>Capítulo</t>
  </si>
  <si>
    <t>ADECUACIÓN INSTALACIÓN PCI RTVE TENERIFE</t>
  </si>
  <si>
    <t>Demoliciones y Desmontajes</t>
  </si>
  <si>
    <t>01_01_01</t>
  </si>
  <si>
    <t>DESMONTAJE DE RED DE DISTRIBUCIÓN DE AGUA</t>
  </si>
  <si>
    <t>Desmontaje de red de distribución de agua para el abastecimiento de los equipos de extinción de incendios, formada por tubería de acero negro sin soldadura, unión roscada, con medios manuales, sin deteriorar los elementos constructivos a los que pueda estar sujeta, y carga manual sobre camión o contenedor.</t>
  </si>
  <si>
    <t>Planta semisotano</t>
  </si>
  <si>
    <t>Planta Baja-acometida</t>
  </si>
  <si>
    <t>01_01_02</t>
  </si>
  <si>
    <t>DESMONTAJE, TRASLADO, ACOPIO Y REPOSICION MOBILIARIO ZONAL</t>
  </si>
  <si>
    <t>Desmontaje y traslado de mobiliario y elementos auxiliares (ordenadores, impresoras,etc...) que por su posición interfieran con la ejecución de los trabajos previstos en la zona o pudieran verse dañados por los mismos, a lugar de acopio, para su reposición o sustitución después de los trabajos. Incluyendo desconexiones y conexiones, protección de elementos y limpieza. Con p.p. de medios auxiliares.</t>
  </si>
  <si>
    <t>Edificio</t>
  </si>
  <si>
    <t>01_01_03</t>
  </si>
  <si>
    <t>DESMONTAJE BOCA DE INCENDIOS EQUIPADA 45 MM</t>
  </si>
  <si>
    <t>Desmontaje de boca de incendio equipada (BIE) empotrada, con medios manuales, sin deteriorar los elementos constructivos a los que pueda estar sujeta, y carga manual sobre camión o contenedor.</t>
  </si>
  <si>
    <t>Planta primera</t>
  </si>
  <si>
    <t>Planta Baja</t>
  </si>
  <si>
    <t>Planta S1</t>
  </si>
  <si>
    <t>Planta S2</t>
  </si>
  <si>
    <t>01_01_04</t>
  </si>
  <si>
    <t>m2</t>
  </si>
  <si>
    <t>DEMOLICIÓN DE PARTICIÓN INTERIOR DE FÁBRICA REVESTIDA</t>
  </si>
  <si>
    <t>Demolición de partición interior de fábrica revestida, formada por ladrillo perforado de 11/12 cm de espesor, con medios manuales, sin afectar a la estabilidad de los elementos constructivos contiguos, y carga manual sobre camión o contenedor.</t>
  </si>
  <si>
    <t>Cuarto trastero-sala PCI</t>
  </si>
  <si>
    <t>Total 01.01</t>
  </si>
  <si>
    <t>01_02</t>
  </si>
  <si>
    <t>Instalación de Detección y Alarma</t>
  </si>
  <si>
    <t>01_02_01</t>
  </si>
  <si>
    <t>CIRCUITO SUPERFICIE PVC M20 CABLE RESISTENTE FUEGO 2x1,5 mm2 (AS+)</t>
  </si>
  <si>
    <t>Suministro y Montaje de Manguera resistente al fuego, no propagadora de llama, y no propagadora de incendio en funda roja de dos conductores (2 x 1,5 mm2) apantallados con una cinta de aluminio poliéster y clase Cca-s1b,d1,a1 según reglamentación europea CPR. Incluso tubo PVC para su alojamiento. 
Totalmente instalado y en funcionamiento; i/p.p. de conexiones y medios auxiliares.</t>
  </si>
  <si>
    <t>01_02_02</t>
  </si>
  <si>
    <t>MÓDULO ANALÓGICO MONITOR Y DE CONTROL CON AISLADOR INCORPORADO DE 10 ENTRADAS TÉCNICAS</t>
  </si>
  <si>
    <t>Suministro y montaje de Módulo analógico de 10 entradas técnicas supervisadas para la señalización de estado de equipos que nos proporcionen un contacto NC o NA. (o equivalente aprobado por D.F.). Ocupa 10 direcciones en el lazo. Se alimenta del propio lazo. Conexionado mediante regletas extraíbles de hasta 2,5mm2 de sección. Incluye caja de montaje. Dimensiones: 172 x 170 x 48 mm. Certificado CPR EN54-18 y EN54-17.
Totalmente instalado; i/p.p. de conexiones y medios auxiliares.</t>
  </si>
  <si>
    <t>Grupo PCI</t>
  </si>
  <si>
    <t>Total 01.02</t>
  </si>
  <si>
    <t>01_03</t>
  </si>
  <si>
    <t>Instalación de Extinción</t>
  </si>
  <si>
    <t>01_03_01</t>
  </si>
  <si>
    <t>BOCA DE INCENDIOS EQUIPADA 25 MM</t>
  </si>
  <si>
    <t>Suministro, montaje e instalación de boca de incendio equipada en armario modular metálicoen montaje empotrado o superficie, de dimensiones 680x500x215 (AltoxAnchoxFondo), con acabado en pintura poliéster RAL 3000, conteniendo devanadera fija con alimentación axial y conexión mediante latiguillo, manguera de 20 m semirrígida de 25 mm de diámetro según norma EN 694, válvula de bola en latón cromado con volante desmultiplicador reductor de par de accionamiento, manómetro escala 0-16 kg/cm2, lanza multiefecto de 25 mm en ABS. El armario contará con cerradura de resbalón en plástico y puerta acristalada con metacrilato pintura poliéster en RAL 3000 y con posibilidad de montaje modular junto a armario de extintor. Incluye marco embellecedor (para caso de montaje empotrado), accesorios y piezas para conexionado mecánico y p.p. de elementos y pequeño material para anclaje e instalación. Ejecutado conforme a CTE DB SI y Real Decreto 513/2017, de 22 de mayo, por el que se aprueba el Reglamento de instalaciones de protección contra incendios. Totalmente instalado. Medida la unidad instalada.</t>
  </si>
  <si>
    <t>01_03_02</t>
  </si>
  <si>
    <t>GRUPO DE BOMBEO 12 M3/H, 60 MCA</t>
  </si>
  <si>
    <t>Suministro, montaje e instalación de grupo contraincendios con capacidad para un punto de trabajo requerido de 12 m3/h de caudal / HMT 60 mca / NPSH 1,94 mca, con 2900 rpm, una potencia absorbida aproximada de 3,41 kW y 58,59% de rendimiento y para un diámetro impulsor de 107 mm.  Marca  Ebara o equivalente. Compuesto por una bomba principal eléctrica multietapa horizontal de una entrada, cuerpo de impulsión de acero inoxidable AISI 304 en espiral, aspiración axial y boca de impulsión hacia arriba, impulsor y cuerpos intermedios fabricados en acero inoxidable AISI 304, estanqueidad del eje mediante cierre mecánico Carbón/Cerámico/EPDM, eje de acero inoxidable AISI 304, accionada mediante motor eléctrico asíncrono, trifásico de 2 polos, aislamiento clase F, eficiencia IE3, protección IP-55, de potencia de 4 kW, para alimentación trifásica 400 V III, 50 Hz; bomba jockey auxiliar de cuerpo en hierro fundido, camisa exterior de acero inoxidable AISI 304, eje de acero inoxidable AISI 416, cuerpos de aspiración e impulsión y contrabridas de hierro fundido, impulsores y difusores de policarbonato con fibra de vidrio, cierre mecánico Carbón/Cerámico/NBR motor asíncrono de 2 polos, aislamiento clase F, eficiencia IE3, protección IP44; depósito hidroneumático de 24/8; bancada metálica, válvulas de corte y antirretorno para cada bomba, manómetros, sensor de presión, colector común de impulsión en acero negro 2" según DIN 2440 con imprimación en rojo RAL 3000; cuadros eléctricos de fuerza y control para la operación totalmente automática del grupo, soporte metálico para cuadro eléctrico.  Todo el conjunto dispuesto en bancada de perfiles laminados de acero con imprimación anticorrosión, montado y conexionado en fábrica.  Incluye replanteo previo a ejecución (a validar por D.F.), p.p. de pequeño material de conexionado mecánico, eléctrico, montaje e instalación. Ejecutado conforme a CTE DB SI y Real Decreto 513/2017, de 22 de mayo, por el que se aprueba el Reglamento de instalaciones de protección contra incendios, norma UNE 23500:2021 e instrucciones del fabricante.  Totalmente montado, instalado y probado; incluso pruebas de servicio, ajustes y puesta en servicio.  Medida la unidad ejecutada.</t>
  </si>
  <si>
    <t>Nuevo Cuarto PCI</t>
  </si>
  <si>
    <t>01_03_03</t>
  </si>
  <si>
    <t>DEPÓSITO AGUA 12 M3 ÚTILES</t>
  </si>
  <si>
    <t>Suministro, montaje e instalación de batería de almacenamiento de agua para abastecimiento de red de PCI, formada por 4 depósitos fabricados en polietileno de alta densidad PEAD, de capacidad 3000 litros cada uno, incluyendo replanteo previo a ejecución (a validar por D.F.), suministro e instalación de colector de salida, 4 setas de aireación, válvula de llenado con flotador de 1", indicador de nivel, rebosadero de 2", conexión para retorno de pruebas de 2" con accesorios para conexión a cada depósito de 1",vávulas de corte, válvula de vaciado,válvulas antirretorno, conexionado a grupo de presión, pequeño material de conexionado mecánico, montaje e instalación. Ejecutado conforme a CTE DB SI y Real Decreto 513/2017, de 22 de mayo, por el que se aprueba el Reglamento de instalaciones de protección contra incendios, norma UNE 23500:2021 e instrucciones del fabricante. Totalmente montada, instalada y probada; incluso pruebas de servicio. Medida la unidad ejecutada.</t>
  </si>
  <si>
    <t>Junto a Grupo PCI</t>
  </si>
  <si>
    <t>01_03_04</t>
  </si>
  <si>
    <t>TUBERÍA ACERO NEGRO 2"</t>
  </si>
  <si>
    <t>Suministro, montaje e instalación de red para abastecimiento de agua a equipos de extinción de incendios, ejecutada mediante tubería de acero negro estirado sin soldadura, de 2", DN50 de diámetro, con unión roscada, sin calorifugar, pintada con wash primer + catalizador de 50 micras y esmaltada con dos capas esmalte rojo RAL 3000 de al menos 40 micras de espesor, incluyendo replanteo previo a ejecución (a validar por la DF), accesorios para roscar de acero negro, de igual diámetro y mismo acabado  (codos, T, desvíos...), sistema de  soportaciones a techo/pared (abrazaderas, bridas, varillas roscadas, perfiles tipo C...), p.p. de pequeño material de montaje, conexionado e instalación y p.p.de medios auxiliares.  Ejecutado conforme a CTE DB SI y Real Decreto 513/2017, de 22 de mayo, por el que se aprueba el Reglamento de instalaciones de protección contra incendios. Totalmente montado, instalado y probado; incluso ensayos y pruebas de servicio.  Medida la unidad ejecutada.</t>
  </si>
  <si>
    <t>Acometida hasta depósitos PCI</t>
  </si>
  <si>
    <t>Impulsión</t>
  </si>
  <si>
    <t>Planta baja*</t>
  </si>
  <si>
    <t>01_03_05</t>
  </si>
  <si>
    <t>VÁLVULA DE COMPUERTA 2"</t>
  </si>
  <si>
    <t>Suministro, montaje e instalación de válvula de compuerta para sectorización de red de abastecimiento de agua contra incendios,  formada por cuerpo, disco y volante desmultiplicador de bronce y eje de acero inoxidable, con volante desmultiplicador y asiento de EPDM, unión con roscas de 2", PN12, incluyendo replanteo previo a ejecución (a validar por la DF), p.p. de pequeño material de montaje, conexionado e instalación y p.p.de medios auxiliares.  Ejecutado conforme a CTE DB SI y Real Decreto 513/2017, de 22 de mayo, por el que se aprueba el Reglamento de instalaciones de protección contra incendios. Totalmente montado, instalado y probado; incluso pruebas de servicio.  Medida la unidad ejecutada.</t>
  </si>
  <si>
    <t>Bypass</t>
  </si>
  <si>
    <t>Salida grupo bombeo</t>
  </si>
  <si>
    <t>01_03_06</t>
  </si>
  <si>
    <t>SKID EQUIPO CONTROL LEGIONELLA</t>
  </si>
  <si>
    <t>Suministro e instalación de skid premontado con sistema de control de legionella formado por:
- Bomba dosificadora de hipoclorito sódico con interfaz digital, función temporizada, dosificación proporcional ppm, estadística, contraseña y caudal constante ajustable. Incluye válvula de purga, entrada a nivel. Carcasa fabricada en PP reforzado con fibra de vidrio IP 65.
- Equipo amperométrico de medición y control de cloro libre, con sonda amperométrica tipo cobre-platino para control de cloro libre, pH y rédox, válvula de ajuste fino, detector de falta de flujo, filtro de toma de muestras y display de 4 líneas.
- Caña de aspiración con válvula de pie y sonda.
- Depósito para hipoclorito fabricado en polietileno con escala graduada.
- Bomba de recirculación de cuerpo de hierro fundido con boca de aspiración roscada, tapa posterior de acero inoxidable, rodete de latón, sello mecánico de cerámica/grafíto/NBR y motor eléctrico con ventilación externa 50 Hz, altura 55 m y caudal de 9 m3/h.
Incluye montaje en SKID transportable y elementos pequeños de instalación.
Totalmente instalado y en funcionamiento.</t>
  </si>
  <si>
    <t>Cuarto PCI</t>
  </si>
  <si>
    <t>01_03_07</t>
  </si>
  <si>
    <t>ASPIRACIÓN GRUPO BOMBEO PCI DN65</t>
  </si>
  <si>
    <t>Suministro, montaje e instalación de circuito de aspiración para grupo de bombeo PCI, formado por tubería de acero negro DN65, en metraje adecuado a necesidad, cono excéntricos con reducción de DN65 a DN50, válvulas de corte, juntas de expansión DN65 y manovacuómetros para medida en aspiración,  incluyendo replanteo previo a ejecución (a validar por la DF), accesorios de acero negro en diámetro adecuados (codos, curvas, T, manguitos, desvíos...), sistema de soportaciones (abrazaderas, bridas, varillas roscadas, perfiles tipo C, ...) y p.p. de pequeño material de montaje, conexionado e instalación.   Ejecutado conforme a CTE DB SI y Real Decreto 513/2017, de 22 de mayo, por el que se aprueba el Reglamento de instalaciones de protección contra incendios. Totalmente montado, instalado y probado; incluso pruebas de servicio y puesta en marcha  Medida la unidad ejecutada.</t>
  </si>
  <si>
    <t>Cuarto PCI + Aljibe</t>
  </si>
  <si>
    <t>01_03_08</t>
  </si>
  <si>
    <t>CIRCUITO DE PRUEBAS GRUPO PCI</t>
  </si>
  <si>
    <t>Suministro, montaje e instalación de circuito de pruebas para grupo de bombeo PCI, formado por tubería de acero negro DN50, en metraje adecuado a necesidad, con caudalímetro adecuado al caudal del grupo de bombeo, válvula reguladora de caudal y manovacuómetros para medida en aspiración, incluyendo replanteo previo a ejecución (a validar por la DF), accesorios de acero negro en diámetro adecuados (codos, curvas, T, manguitos, desvíos...), sistema de suportaciones (abrazaderas, bridas, varillas roscadas, perfiles tipo C, ...) y p.p. de pequeño material de montaje, conexionado e instalación.   Ejecutado conforme a UNE 23500:2021 y Real Decreto 513/2017, de 22 de mayo, por el que se aprueba el Reglamento de instalaciones de protección contra incendios. Totalmente montado, instalado y probado; incluso pruebas de servicio y puesta en marcha  Medida la unidad ejecutada.</t>
  </si>
  <si>
    <t>01_03_09</t>
  </si>
  <si>
    <t>SEÑAL ALTA LUMINISCENCIA CLASE A INCENDIOS</t>
  </si>
  <si>
    <t>Suministro y montaje de placa de señalización de equipos contra incendios, de aluminio fotoluminiscente, con categoría de fotoluminiscencia A según UNE 23035-4, de 210x210 mm, según UNE 23034:2023 y conjunto de normas 23033, incluso replanteo previo a ejecución (a validar por D.F.), elementos de fijación a paramento a definir por D.F. (adhesivo, tornillos...).  Ejecutado conforme a CTE DB SI y Real Decreto 513/2017, de 22 de mayo, por el que se aprueba el Reglamento de instalaciones de protección contra incendios. Totalmente montada e instalada. Medida la unidad ejecutada.</t>
  </si>
  <si>
    <t>Renovación de señalética</t>
  </si>
  <si>
    <t>Señalización BYPASS</t>
  </si>
  <si>
    <t>Salida Sala PCI</t>
  </si>
  <si>
    <t>01_03_10</t>
  </si>
  <si>
    <t>CONTADOR DE AGUA DN 50MM</t>
  </si>
  <si>
    <t>Suministro e instalación de preinstalación de contador general de agua 2" DN 50 mm, colocado en armario prefabricado (incluido en partida), conectado al ramal de acometida y al tubo de alimentación, formado por llave de corte general de compuerta de latón fundido, grifo de comprobación, filtro retenedor, válvula de retención de latón y llave de salida de compuerta de latón fundido. Incluye armario prefabricado, cerradura especial de cuadradillo y material auxiliar. Totalmente instalado y en funcionamiento.</t>
  </si>
  <si>
    <t>Acometida agua</t>
  </si>
  <si>
    <t>Total 01.03</t>
  </si>
  <si>
    <t>01_04</t>
  </si>
  <si>
    <t>Instalación Eléctrica</t>
  </si>
  <si>
    <t>01_04_01</t>
  </si>
  <si>
    <t>SZ1-K (AS+) CCA-S1B,D1,A1 0,6/1 KV COBRE, POLIOLEFINA TERMOPLÁSTICA (Z1), 5G2.5. MULTICONDUCTOR</t>
  </si>
  <si>
    <t>Suministro y montaje de cableado de circuito interior monofásico (fase + neutro + protección), formado por manguera con conductores unipolares de cobre aislados para una tensión nominal de 0,6/1kV de tipo SZ1-K (AS+) Cca-s1a,d1,a1 de 3x2,5 mm2 de sección, instalado sobre canalización, bandeja (no incluidas) o sobre paramento. Totalmente realizado; incluso p.p. de conexiones. Conforme a REBT: ITC-BT-19 e ITC-BT-20. Cableado conforme EN 50575:2014+A1:2016, UNE 21031-3 y UNE 21176; con marcado CE y Declaración de Prestaciones (CPR) según Reglamento Europeo (UE) 305/2011.</t>
  </si>
  <si>
    <t>Circuito alimentación desde cuadro eléctrico a grupo PCI</t>
  </si>
  <si>
    <t>01_04_02</t>
  </si>
  <si>
    <t>CANALIZ. TUBO RÍGIDO PVC BLIND. ENCHUF. LIBRE HALÓG. D=25 mm</t>
  </si>
  <si>
    <t>Suministro y ejecución de Canalización de tubo rígido de PVC blindado enchufable, no propagador de la llama, libre de halógenos, de diámetro D20 mm; fabricado conforme a UNE-EN 61386-2-2, con grado de protección 7 (s/UNE 20324 energía al choque) y resistencia a compresión de 1250 N. Instalado en superficie sobre paramentos mediante soportes de tipo abrazadera separados cada 50 cm como máximo. Totalmente montado; i/p.p. de piezas especiales, anclajes y accesorios. Conforme a REBT: ITC-BT-21.</t>
  </si>
  <si>
    <t>01_04_03</t>
  </si>
  <si>
    <t>PARTIDA PARA AMPLIACIÓN DE CUADRO ELÉCTRICO EXISTENTE</t>
  </si>
  <si>
    <t>Partida para ampliación de cuadro eléctrico existente incluyendo suministro de protecciones eléctricas de la marca Schneider, Abb o Siemens, montaje de éstas, conexionado de cables de fases, neutro y cable de tierra, etiquetados correspondientes, pruebas y puesta en marcha. Las protecciones incluidas son:
1 ud interruptor  automático Tetrapolar 20 A con diferencial ajustable en tiempo y sensibilidad
1 ud interruptor  automático Tetrapolar 16 A con diferencial ajustable en tiempo y sensibilidad
1 ud de iOF+OF/SD:DOBLE CONTACTO SEÑALIZ.CONM
Instalado, conexionado y rotulado; según REBT. 
Partida condicionada a ejecución previa justificación de cálculos eléctricos según grupo PCI seleccionado y cuadro de conexión disponible. En caso de ser necesario protecciones superiores/inferiores serán incluidas en la partida presente.</t>
  </si>
  <si>
    <t>CRTVE TENERIFE-CUADRO ELÉCTRICO MODIFICACIONES</t>
  </si>
  <si>
    <t>Total 01.04</t>
  </si>
  <si>
    <t>01_05</t>
  </si>
  <si>
    <t>Ayudas de albañilería y varios</t>
  </si>
  <si>
    <t>01_05_01</t>
  </si>
  <si>
    <t>TRABAJOS AUXILIARES</t>
  </si>
  <si>
    <t>Trabajos de Obra Civil auxiliar derivados de la instalación de Protección Contra Incendios y Baja Tensión tales como: apertura de huecos en forjados y/o tabiquerías para canalizaciones eléctricas de lazos de detección, de fuerza y de control, etc., formación de bancadas de suportación (en caso necesario) y/o estructuras metálicas auxiliares de suportación con guías metálicas extraíbles o retráctiles fabricadas en chapa de acero galvanizado para fácil mantenimiento de los elementos instalados, falsas columnas o mochetas, montaje y desmontaje de andamios, demolición y reposición de tabiquerías, desmontaje, corte y posterior reposición de placas de falso techo, en caso necesario, realización de rozas en pared, registros, taladros, etc., incluyendo colocación de pasamuros de acero galvanizado, manguitos conformados de fibra de vidrio o porexpan, sellado de huecos, impermeabilización, enfoscados, alicatados, escayola, remates, pintura y acabados, según indicaciones de la Dirección Facultativa, así como ayudas de albañilería y medios auxiliares necesarios para la correcta ejecución de la unidad.
Incluso retirada y traslado de escombros y/o residuos generados durante la ejecución de los trabajos a punto limpio, asi como limpieza de la zona de trabajo una vez ejecutada la unidad.
Partida a ejecutar según consideración de la DF previa justificación de los precios por la parte contratista.</t>
  </si>
  <si>
    <t>Total adecaución instalación extinción TVE Tenerife</t>
  </si>
  <si>
    <t>01_05_02</t>
  </si>
  <si>
    <t>SELLADO DE JUNTA DE CONSTRUCCIÓN, CON ESPUMA INTUMESCENTE. SISTEMA "PROMAT"</t>
  </si>
  <si>
    <t>Sellado de junta de construcción horizontal en forjado, con una anchura media de junta de 25 mm y una profundidad media de 150 mm, para protección pasiva contra incendios y garantizar la resistencia al fuego EI 120, según UNE-EN 1366-4, con espuma intumescente, Promafoam "PROMAT".
Incluye: Limpieza y preparación de la junta. Humedecido del soporte. Aplicación de la espuma. Eliminación del material de sellado sobrante. Limpieza final.
Criterio de medición de proyecto: Longitud medida según documentación gráfica de Proyecto.
Criterio de medición de obra: Se medirá la longitud realmente ejecutada según especificaciones de Proyecto.</t>
  </si>
  <si>
    <t>CRTVE TENERIFE</t>
  </si>
  <si>
    <t>01_05_03</t>
  </si>
  <si>
    <t>m²</t>
  </si>
  <si>
    <t>DESMONTAJE Y MONTAJE DE TECHO REGISTRABLE C/RECUPERACIÓN Y MONTAJE EN MISMA UBICACION</t>
  </si>
  <si>
    <t>Desmontaje y montaje de falsos techos registrables de placas de escayola, yeso, corcho o cualquier tipo de material, de 600x600 y perfilería ssecundaria, por medios manuales, con recuperación y aprovechamiento máximo del material desmontado, apilado y traslado a pie de carga, incluso limpieza y retirada de escombros a pie de carga, sin transporte al vertedero y con parte proporcional de medios auxiliares. Medición de superficie realmente ejecutada.
Incluye: Medios auxiliares y de elevación. Pequeño material. Nivelación y fijación de los perfiles perimetrales. Replanteo de los perfiles primarios de la trama. Señalización de los puntos de anclaje al forjado o elemento soporte. Nivelación y suspensión de los perfiles primarios y secundarios de la trama. Corte de las placas. Colocación de las placas. Resolución de encuentros y puntos singulares. Se tendrá en cuenta la reposición de elementos deteriorados durante el desmontaje del techo.
Se incluye en esta partida el desmontaje y montaje de falso techo necesario para la correcta ejecución de los trabajos indicados en el presente proyecto, se pueden realizar desmontajes parciales según necesidades.</t>
  </si>
  <si>
    <t>01_05_04</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</si>
  <si>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otros trabajos de índole menor, habrá que justificarlos con la realización efectiva de los trabajos y de manera individualizada mediante precios descompuestos.</t>
  </si>
  <si>
    <t>CRTVE</t>
  </si>
  <si>
    <t>01_05_05</t>
  </si>
  <si>
    <t>Adecuación de nueva sala PCI mediante limpieza y saneado general de paredes, techos y suelo. Incluso nivelación de pavimento con pendientes hacia rejilla de drenaje, impermeabilización, pintado de paramentos verticales mediante pintura plástica. Esta partida no se podrá minusvalorar y en el caso de que surjan otros trabajos de índole menor, habrá que justificarlos con la realización efectiva de los trabajos y de manera individualizada mediante precios descompuestos.</t>
  </si>
  <si>
    <t>Total 01.05</t>
  </si>
  <si>
    <t>01_06</t>
  </si>
  <si>
    <t>Gestión de residuos</t>
  </si>
  <si>
    <t>01_06_01</t>
  </si>
  <si>
    <t>GESTIÓN DE RESIDUOS</t>
  </si>
  <si>
    <t>Transporte de residuos producidos en obras de construcción y/o demolición con contenedores a vertedero específico, instalación de tratamiento de residuos de construcción y demolición externa a la obra o centro de valorización o eliminación de residuos. Incluido servicio de entrega, alquiler y recogida en obra del contenedor, así como tramitaciones exigidas según autoridad competente de la zona de obra.</t>
  </si>
  <si>
    <t>01_06_02</t>
  </si>
  <si>
    <t>INTEGRACIÓN AMBIENTAL</t>
  </si>
  <si>
    <t>Elaboración de un plan de gestión de los residuos de construcción y demolición, incorporado al proyecto técnico de la obra, cuyo contenido constará entre otros aspectos de: la identificación de los residuos a generar codificados conforme a la Lista Europea de Residuos (Orden MAM/304/2002 del Ministerio de Medio Ambiente de 8 de febrero), estimación de la cantidad de cada tipo de residuo que se generará en la obra (en toneladas y metros cúbicos), medidas de segregación "in situ" previstas, previsión de operaciones de valorización "in situ" y de reutilización, destino de los residuos no valorables o reutilizables, planos necesarios, pliego de prescripciones y presupuesto en capítulo aparte para la correcta gestión de dichos residuos. (Legislación de referencia: Decreto de la Generalitat de Cataluña 201/1994, de 26 de junio; Orden 2690/2006, de 28 de Julio, de la Comunidad de Madrid;).</t>
  </si>
  <si>
    <t>Total 01.06</t>
  </si>
  <si>
    <t>01_07</t>
  </si>
  <si>
    <t>Seguridad y salud</t>
  </si>
  <si>
    <t>01_07_01</t>
  </si>
  <si>
    <t>Redacción, implantación y seguimiento del estudio de seguridad y salud para las obras de ejecución del presente proyecto.</t>
  </si>
  <si>
    <t>Total 01.07</t>
  </si>
  <si>
    <t>01_08</t>
  </si>
  <si>
    <t>Documentación final de obra</t>
  </si>
  <si>
    <t>01_08_01</t>
  </si>
  <si>
    <t>Documentación Final de Obra</t>
  </si>
  <si>
    <t>Ud. de entrega de documentación final de obra, DFO, según pliego, respectivo a instalaciones de:
 - Electricidad
 - Protección Contra Incendios
Incluye:
- Planos “as-built” de la instalación una vez acabada en formato DIACAE según todas las directrices de la propiedad.
- Documentación relativa a las pruebas finales
- Manuales de funcionamiento, operación y mantenimiento de los equipos, maquinarias y/o sistemas para el correcto funcionamiento y mantenimiento de las instalaciones.
- Propuestas de periodos de autorización de los equipos
- Certificados de garantías de todos los equipos que lo requieran.
- Documentación fotográfica y en vídeo
- Normas de gestión medioambiental.
- Contratos de mantenimiento de las instalaciones exigidos contractualmente.
- Listado con suministradores de los principales equipos, con direcciones y teléfonos.
- Además de toda aquella documentación adicional solicitada por parte de la propiedad y/o D.O.</t>
  </si>
  <si>
    <t>01_08_02</t>
  </si>
  <si>
    <t>Legalización de la Instalación de PCI</t>
  </si>
  <si>
    <t>Legalización de la instalación de protección contra incendios en los organismos competentes, incluyendo inspección inicial por O.C.A según normativa de aplicación referente a protección contra incendios (CTE DB SI, RIPCI, RSCIEI). 
Nota: Los registros siempre que los organismos competentes y  colegios profesionales lo permitan serán digitalmente, así como sus visados, y se aportarán en archivo en formato digital y en papel.</t>
  </si>
  <si>
    <t>01_08_03</t>
  </si>
  <si>
    <t>Adecuación a normativa de la Instalación de Baja Tensión</t>
  </si>
  <si>
    <t>Adecuación de normativa de la instalación de baja tensión en los organismos competentes, incluyendo inspección inicial por O.C.A según normativa de aplicación referente a instalaciones de baja tensión (REBT) y tramitación de boletín correspondiente.  Sólo de la instalación nueva ejecutada al realizar los trabajos de PCI. 
Nota: Los registros siempre que los organismos competentes y  colegios profesionales lo permitan serán digitalmente, así como sus visados, y se aportara a la D.F. archivo en formato digital y en papel.</t>
  </si>
  <si>
    <t>01_08_04</t>
  </si>
  <si>
    <t>Proyecto técnico legalización instalación</t>
  </si>
  <si>
    <t>Ud. Redacción de proyecto técnico de legalización de las instalaciones de protección contra incencios del edificio en su totalidad (hayan sido o no reformadas en el presente pliego),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</si>
  <si>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Total 01.08</t>
  </si>
  <si>
    <t xml:space="preserve">	PRESUPUESTO EJECUCION MATERIAL</t>
  </si>
  <si>
    <t>S-03761-2026 - Adecuación a normativa de instalación protección contra incendios TVE TENERIFE</t>
  </si>
  <si>
    <t>PRESUPUESTO EJECUCION CONTRATA/IMPORTE OFERTA</t>
  </si>
  <si>
    <r>
      <rPr>
        <b/>
        <sz val="8"/>
        <color rgb="FFFF0000"/>
        <rFont val="Calibri"/>
        <family val="2"/>
        <scheme val="minor"/>
      </rPr>
      <t xml:space="preserve">(a) (b) </t>
    </r>
    <r>
      <rPr>
        <b/>
        <sz val="8"/>
        <color theme="1"/>
        <rFont val="Calibri"/>
        <family val="2"/>
        <scheme val="minor"/>
      </rPr>
      <t>Cuando no se indiquen importes ni otros porcentajes se entenderá que quedan incluidos en el precio de la oferta el 13% de Gastos Generales y el 6% de Beneficio Industrial</t>
    </r>
  </si>
  <si>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</si>
  <si>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Expediente n.º S/03761/2026</t>
  </si>
  <si>
    <t>“Adecuación a normativa de instalación protección contra incendios TVE TENERIFE”</t>
  </si>
  <si>
    <t>(#) Los importes de las partidas 01.05.04 y 01.05.05 son una cantidad fija, no se pueden variar y deben ser mantenidos en la tabla y sumados en el total de la oferta. Si se detallan importes de Gastos Generales (GG) y Beneficio Industrial (BI) en columna ImpPres, las partidas 01.05.04 y 01.05.05 se ofertarán por 9.639,80 € y 1.654,80 € respectivamente; si no se detallan importes en (a) y (b) las partidas 01.05.04 y 01.05.05 se ofertarán por 11.471,36 € y 1.969,21 € respectivamente incluyendo un 13 % de Gastos Generales y un 6% de Beneficio industrial), si en los precios unitarios ofertados se incluyesen % distintos a los indicados, se indicarán expresamente los % aplicados en columna Pres. y las partidas 01.05.04 y 01.05.05 se cumplimentarán según los porcentajes aplicados al resto de la oferta.</t>
  </si>
  <si>
    <t>(*) Deberán presupuestarse todas las partidas de los capítulos 01.01 a 01.08. Las ofertas con partidas SIN IMPORTE UNITARIO se consideran NO válidas. En caso de incluirse alguna partida con IMPORTE CERO se considerará ofertada SIN COSTE para CRTVE.</t>
  </si>
  <si>
    <r>
      <t xml:space="preserve">PARTIDAS FIJAS CON GASTOS GENERALES (13 %) Y BENEFICIO INDUSTRIAL (6 %) </t>
    </r>
    <r>
      <rPr>
        <b/>
        <u/>
        <sz val="14"/>
        <color theme="1"/>
        <rFont val="Calibri"/>
        <family val="2"/>
        <scheme val="minor"/>
      </rPr>
      <t>INCLUIDOS</t>
    </r>
    <r>
      <rPr>
        <b/>
        <sz val="14"/>
        <color theme="1"/>
        <rFont val="Calibri"/>
        <family val="2"/>
        <scheme val="minor"/>
      </rPr>
      <t xml:space="preserve"> EN CADA PARTIDA</t>
    </r>
  </si>
  <si>
    <r>
      <t xml:space="preserve">PARTIDAS FIJAS CON GASTOS GENERALES Y/O BENEFICIO INDUSTRIAL </t>
    </r>
    <r>
      <rPr>
        <b/>
        <u/>
        <sz val="14"/>
        <color theme="1"/>
        <rFont val="Calibri"/>
        <family val="2"/>
        <scheme val="minor"/>
      </rPr>
      <t xml:space="preserve">DISTINTOS A 13 % y 6 % INCLUIDOS </t>
    </r>
    <r>
      <rPr>
        <b/>
        <sz val="14"/>
        <color theme="1"/>
        <rFont val="Calibri"/>
        <family val="2"/>
        <scheme val="minor"/>
      </rPr>
      <t>EN CADA PARTIDA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</si>
</sst>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34"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sz val="8"/>
      <color rgb="FFFF0000"/>
      <name val="Calibri"/>
      <family val="2"/>
      <scheme val="minor"/>
    </font>
    <font>
      <b/>
      <sz val="10"/>
      <color theme="1"/>
      <name val="Calibri"/>
      <family val="2"/>
    </font>
    <font>
      <b/>
      <u/>
      <sz val="10"/>
      <color rgb="FFFF0000"/>
      <name val="Calibri"/>
      <family val="2"/>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sz val="11"/>
      <color rgb="FFFF0000"/>
      <name val="Calibri"/>
      <family val="2"/>
      <scheme val="minor"/>
    </font>
    <font>
      <b/>
      <sz val="11"/>
      <name val="Calibri"/>
      <family val="2"/>
      <scheme val="minor"/>
    </font>
    <font>
      <i/>
      <sz val="10"/>
      <color rgb="FF000000"/>
      <name val="Calibri"/>
      <family val="2"/>
      <scheme val="minor"/>
    </font>
    <font>
      <b/>
      <i/>
      <sz val="10"/>
      <color rgb="FF000000"/>
      <name val="Calibri"/>
      <family val="2"/>
      <scheme val="minor"/>
    </font>
    <font>
      <b/>
      <sz val="8"/>
      <color theme="1"/>
      <name val="Calibri"/>
      <family val="2"/>
      <scheme val="minor"/>
    </font>
    <font>
      <sz val="8"/>
      <color theme="1"/>
      <name val="Calibri"/>
      <family val="2"/>
      <scheme val="minor"/>
    </font>
    <font>
      <b/>
      <sz val="14"/>
      <color theme="1"/>
      <name val="Calibri"/>
      <family val="2"/>
      <scheme val="minor"/>
    </font>
    <font>
      <b/>
      <sz val="8"/>
      <color rgb="FF002060"/>
      <name val="Calibri"/>
      <family val="2"/>
      <scheme val="minor"/>
    </font>
    <font>
      <b/>
      <sz val="8"/>
      <color rgb="FF0070C0"/>
      <name val="Calibri"/>
      <family val="2"/>
      <scheme val="minor"/>
    </font>
    <font>
      <b/>
      <i/>
      <sz val="11"/>
      <color rgb="FFFF0000"/>
      <name val="Calibri"/>
      <family val="2"/>
      <scheme val="minor"/>
    </font>
    <font>
      <b/>
      <sz val="8"/>
      <color rgb="FF000000"/>
      <name val="Calibri"/>
      <family val="2"/>
      <scheme val="minor"/>
    </font>
    <font>
      <b/>
      <sz val="8"/>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u/>
      <sz val="14"/>
      <color theme="1"/>
      <name val="Calibri"/>
      <family val="2"/>
      <scheme val="minor"/>
    </font>
  </fonts>
  <fills count="11">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theme="9" tint="0.79998168889431442"/>
        <bgColor indexed="64"/>
      </patternFill>
    </fill>
    <fill>
      <patternFill patternType="solid">
        <fgColor rgb="FFB4CBE0"/>
        <bgColor indexed="64"/>
      </patternFill>
    </fill>
    <fill>
      <patternFill patternType="solid">
        <fgColor theme="8" tint="0.79998168889431442"/>
        <bgColor indexed="64"/>
      </patternFill>
    </fill>
    <fill>
      <patternFill patternType="solid">
        <fgColor rgb="FFF0F0F0"/>
        <bgColor indexed="64"/>
      </patternFill>
    </fill>
    <fill>
      <patternFill patternType="solid">
        <fgColor rgb="FFFF0000"/>
        <bgColor indexed="64"/>
      </patternFill>
    </fill>
    <fill>
      <patternFill patternType="solid">
        <fgColor rgb="FFC2D5E7"/>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diagonal/>
    </border>
    <border>
      <left style="thin">
        <color auto="1"/>
      </left>
      <right style="thin">
        <color auto="1"/>
      </right>
      <top/>
      <bottom/>
      <diagonal/>
    </border>
  </borders>
  <cellStyleXfs count="1">
    <xf numFmtId="0" fontId="0" fillId="0" borderId="0"/>
  </cellStyleXfs>
  <cellXfs count="162">
    <xf numFmtId="0" fontId="0" fillId="0" borderId="0" xfId="0"/>
    <xf numFmtId="0" fontId="0" fillId="0" borderId="0" xfId="0" applyProtection="1"/>
    <xf numFmtId="0" fontId="1" fillId="0" borderId="0" xfId="0" applyFont="1" applyProtection="1"/>
    <xf numFmtId="0" fontId="0" fillId="0" borderId="0" xfId="0" applyFill="1" applyProtection="1"/>
    <xf numFmtId="2" fontId="0" fillId="0" borderId="0" xfId="0" applyNumberFormat="1" applyProtection="1"/>
    <xf numFmtId="0" fontId="0" fillId="0" borderId="0" xfId="0" applyAlignment="1" applyProtection="1">
      <alignment vertical="top"/>
    </xf>
    <xf numFmtId="0" fontId="7" fillId="0" borderId="0" xfId="0" applyFont="1" applyProtection="1"/>
    <xf numFmtId="0" fontId="9"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5" fillId="0" borderId="0" xfId="0" applyFont="1" applyAlignment="1" applyProtection="1">
      <alignment horizontal="left" vertical="top"/>
    </xf>
    <xf numFmtId="0" fontId="0" fillId="2" borderId="0" xfId="0" applyFill="1" applyAlignment="1" applyProtection="1">
      <alignment vertical="top" shrinkToFit="1"/>
      <protection locked="0"/>
    </xf>
    <xf numFmtId="0" fontId="5"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6" fillId="0" borderId="0" xfId="0" applyFont="1" applyAlignment="1" applyProtection="1">
      <alignment vertical="top"/>
    </xf>
    <xf numFmtId="0" fontId="8" fillId="0" borderId="0" xfId="0" applyFont="1" applyProtection="1"/>
    <xf numFmtId="10" fontId="11" fillId="2" borderId="5" xfId="0" applyNumberFormat="1" applyFont="1" applyFill="1" applyBorder="1" applyAlignment="1" applyProtection="1">
      <alignment horizontal="right" vertical="center"/>
    </xf>
    <xf numFmtId="10" fontId="11" fillId="2" borderId="3" xfId="0" applyNumberFormat="1" applyFont="1" applyFill="1" applyBorder="1" applyAlignment="1" applyProtection="1">
      <alignment horizontal="right" vertical="center"/>
    </xf>
    <xf numFmtId="0" fontId="1" fillId="0" borderId="0" xfId="0" applyFont="1" applyAlignment="1" applyProtection="1">
      <alignment vertical="top"/>
    </xf>
    <xf numFmtId="0" fontId="2" fillId="0" borderId="1" xfId="0" applyFont="1" applyBorder="1" applyAlignment="1" applyProtection="1">
      <alignment horizontal="center" vertical="top"/>
    </xf>
    <xf numFmtId="10" fontId="11" fillId="2" borderId="14" xfId="0" applyNumberFormat="1" applyFont="1" applyFill="1" applyBorder="1" applyAlignment="1" applyProtection="1">
      <alignment horizontal="right" vertical="center"/>
    </xf>
    <xf numFmtId="0" fontId="23" fillId="0" borderId="0" xfId="0" applyFont="1" applyBorder="1" applyAlignment="1" applyProtection="1">
      <alignment vertical="top" wrapText="1"/>
    </xf>
    <xf numFmtId="0" fontId="24" fillId="0" borderId="0" xfId="0" applyFont="1" applyProtection="1"/>
    <xf numFmtId="2" fontId="2" fillId="0" borderId="1" xfId="0" applyNumberFormat="1" applyFont="1" applyBorder="1" applyAlignment="1" applyProtection="1">
      <alignment horizontal="center" vertical="top"/>
    </xf>
    <xf numFmtId="0" fontId="0" fillId="0" borderId="14" xfId="0" applyBorder="1" applyProtection="1"/>
    <xf numFmtId="0" fontId="0" fillId="0" borderId="0" xfId="0" applyBorder="1" applyProtection="1"/>
    <xf numFmtId="49" fontId="25" fillId="6" borderId="1" xfId="0" applyNumberFormat="1" applyFont="1" applyFill="1" applyBorder="1" applyAlignment="1">
      <alignment vertical="top"/>
    </xf>
    <xf numFmtId="49" fontId="26" fillId="0" borderId="5" xfId="0" applyNumberFormat="1" applyFont="1" applyBorder="1" applyAlignment="1" applyProtection="1">
      <alignment vertical="top"/>
    </xf>
    <xf numFmtId="49" fontId="26" fillId="0" borderId="12" xfId="0" applyNumberFormat="1" applyFont="1" applyBorder="1" applyAlignment="1" applyProtection="1">
      <alignment vertical="top" wrapText="1"/>
    </xf>
    <xf numFmtId="2" fontId="26" fillId="0" borderId="13" xfId="0" applyNumberFormat="1" applyFont="1" applyBorder="1" applyAlignment="1" applyProtection="1">
      <alignment horizontal="right" vertical="top" indent="1"/>
    </xf>
    <xf numFmtId="4" fontId="26" fillId="6" borderId="13" xfId="0" applyNumberFormat="1" applyFont="1" applyFill="1" applyBorder="1" applyAlignment="1" applyProtection="1">
      <alignment horizontal="right" vertical="top" indent="1"/>
    </xf>
    <xf numFmtId="49" fontId="26" fillId="0" borderId="14" xfId="0" applyNumberFormat="1" applyFont="1" applyBorder="1" applyAlignment="1" applyProtection="1">
      <alignment vertical="top" wrapText="1"/>
    </xf>
    <xf numFmtId="0" fontId="18" fillId="0" borderId="0" xfId="0" applyFont="1" applyProtection="1"/>
    <xf numFmtId="2" fontId="2" fillId="0" borderId="1" xfId="0" applyNumberFormat="1" applyFont="1" applyBorder="1" applyAlignment="1" applyProtection="1">
      <alignment vertical="top"/>
    </xf>
    <xf numFmtId="0" fontId="2" fillId="0" borderId="3" xfId="0" applyFont="1" applyBorder="1" applyAlignment="1" applyProtection="1">
      <alignment vertical="top"/>
    </xf>
    <xf numFmtId="0" fontId="27" fillId="0" borderId="1" xfId="0" applyFont="1" applyBorder="1" applyAlignment="1" applyProtection="1">
      <alignment horizontal="center" vertical="top"/>
    </xf>
    <xf numFmtId="0" fontId="28" fillId="0" borderId="0" xfId="0" applyFont="1" applyBorder="1" applyAlignment="1" applyProtection="1">
      <alignment vertical="center" wrapText="1"/>
    </xf>
    <xf numFmtId="10" fontId="30" fillId="2" borderId="1" xfId="0" applyNumberFormat="1" applyFont="1" applyFill="1" applyBorder="1" applyAlignment="1" applyProtection="1">
      <alignment horizontal="right" vertical="center"/>
    </xf>
    <xf numFmtId="10" fontId="11" fillId="4" borderId="6" xfId="0" applyNumberFormat="1" applyFont="1" applyFill="1" applyBorder="1" applyAlignment="1" applyProtection="1">
      <alignment horizontal="right" vertical="center" indent="4"/>
    </xf>
    <xf numFmtId="4" fontId="31" fillId="2" borderId="15" xfId="0" applyNumberFormat="1" applyFont="1" applyFill="1" applyBorder="1" applyAlignment="1" applyProtection="1">
      <alignment horizontal="center" vertical="top"/>
    </xf>
    <xf numFmtId="10" fontId="11" fillId="4" borderId="4" xfId="0" applyNumberFormat="1" applyFont="1" applyFill="1" applyBorder="1" applyAlignment="1" applyProtection="1">
      <alignment horizontal="right" vertical="center" indent="4"/>
    </xf>
    <xf numFmtId="4" fontId="31" fillId="2" borderId="1" xfId="0" applyNumberFormat="1" applyFont="1" applyFill="1" applyBorder="1" applyAlignment="1" applyProtection="1">
      <alignment horizontal="center" vertical="top"/>
    </xf>
    <xf numFmtId="0" fontId="2" fillId="0" borderId="1" xfId="0" applyFont="1" applyBorder="1" applyAlignment="1" applyProtection="1">
      <alignment vertical="top"/>
    </xf>
    <xf numFmtId="0" fontId="26" fillId="7" borderId="13" xfId="0" applyNumberFormat="1" applyFont="1" applyFill="1" applyBorder="1" applyAlignment="1" applyProtection="1">
      <alignment horizontal="center" vertical="top"/>
    </xf>
    <xf numFmtId="2" fontId="26" fillId="0" borderId="5" xfId="0" applyNumberFormat="1" applyFont="1" applyBorder="1" applyAlignment="1" applyProtection="1">
      <alignment horizontal="left" vertical="top" indent="1"/>
    </xf>
    <xf numFmtId="2" fontId="26" fillId="0" borderId="6" xfId="0" applyNumberFormat="1" applyFont="1" applyBorder="1" applyAlignment="1" applyProtection="1">
      <alignment horizontal="right" vertical="top" indent="1"/>
    </xf>
    <xf numFmtId="10" fontId="11" fillId="2" borderId="1" xfId="0" applyNumberFormat="1" applyFont="1" applyFill="1" applyBorder="1" applyAlignment="1" applyProtection="1">
      <alignment horizontal="right" vertical="center"/>
    </xf>
    <xf numFmtId="0" fontId="28" fillId="0" borderId="0" xfId="0" applyFont="1" applyBorder="1" applyAlignment="1" applyProtection="1">
      <alignment horizontal="right" vertical="center" wrapText="1"/>
    </xf>
    <xf numFmtId="0" fontId="28" fillId="0" borderId="0" xfId="0" applyFont="1" applyFill="1" applyBorder="1" applyAlignment="1" applyProtection="1">
      <alignment horizontal="right" vertical="center" wrapText="1"/>
    </xf>
    <xf numFmtId="10" fontId="11" fillId="0" borderId="0" xfId="0" applyNumberFormat="1" applyFont="1" applyFill="1" applyBorder="1" applyAlignment="1" applyProtection="1">
      <alignment horizontal="right" vertical="center"/>
    </xf>
    <xf numFmtId="10" fontId="11" fillId="0" borderId="0" xfId="0" applyNumberFormat="1" applyFont="1" applyFill="1" applyBorder="1" applyAlignment="1" applyProtection="1">
      <alignment horizontal="right" vertical="center" indent="4"/>
    </xf>
    <xf numFmtId="4" fontId="31" fillId="0" borderId="0" xfId="0" applyNumberFormat="1" applyFont="1" applyFill="1" applyBorder="1" applyAlignment="1" applyProtection="1">
      <alignment horizontal="center" vertical="top"/>
    </xf>
    <xf numFmtId="0" fontId="28" fillId="0" borderId="0" xfId="0" applyFont="1" applyBorder="1" applyAlignment="1" applyProtection="1">
      <alignment horizontal="left" vertical="center"/>
    </xf>
    <xf numFmtId="0" fontId="18" fillId="4" borderId="1" xfId="0" applyFont="1" applyFill="1" applyBorder="1" applyAlignment="1" applyProtection="1">
      <alignment horizontal="center"/>
    </xf>
    <xf numFmtId="0" fontId="18" fillId="4" borderId="7" xfId="0" applyFont="1" applyFill="1" applyBorder="1" applyAlignment="1" applyProtection="1">
      <alignment horizontal="center"/>
    </xf>
    <xf numFmtId="4" fontId="26" fillId="6" borderId="5" xfId="0" applyNumberFormat="1" applyFont="1" applyFill="1" applyBorder="1" applyAlignment="1" applyProtection="1">
      <alignment horizontal="center" vertical="center" wrapText="1"/>
    </xf>
    <xf numFmtId="4" fontId="26" fillId="6" borderId="5" xfId="0" applyNumberFormat="1" applyFont="1" applyFill="1" applyBorder="1" applyAlignment="1" applyProtection="1">
      <alignment horizontal="left" vertical="center"/>
    </xf>
    <xf numFmtId="0" fontId="32" fillId="0" borderId="0" xfId="0" applyFont="1" applyProtection="1"/>
    <xf numFmtId="9" fontId="18" fillId="4" borderId="1" xfId="0" applyNumberFormat="1" applyFont="1" applyFill="1" applyBorder="1" applyAlignment="1" applyProtection="1">
      <alignment horizontal="center"/>
    </xf>
    <xf numFmtId="9" fontId="18" fillId="4" borderId="7" xfId="0" applyNumberFormat="1" applyFont="1" applyFill="1" applyBorder="1" applyAlignment="1" applyProtection="1">
      <alignment horizontal="center"/>
    </xf>
    <xf numFmtId="2" fontId="26" fillId="0" borderId="13" xfId="0" applyNumberFormat="1" applyFont="1" applyBorder="1" applyAlignment="1" applyProtection="1">
      <alignment horizontal="right" vertical="center" indent="1"/>
    </xf>
    <xf numFmtId="4" fontId="26" fillId="6" borderId="5" xfId="0" applyNumberFormat="1" applyFont="1" applyFill="1" applyBorder="1" applyAlignment="1" applyProtection="1">
      <alignment horizontal="right" vertical="center" wrapText="1" indent="1"/>
    </xf>
    <xf numFmtId="4" fontId="26" fillId="6" borderId="13" xfId="0" applyNumberFormat="1" applyFont="1" applyFill="1" applyBorder="1" applyAlignment="1" applyProtection="1">
      <alignment horizontal="right" vertical="center" indent="1"/>
    </xf>
    <xf numFmtId="0" fontId="0" fillId="0" borderId="0" xfId="0" applyAlignment="1" applyProtection="1">
      <alignment vertical="center"/>
    </xf>
    <xf numFmtId="0" fontId="19" fillId="0" borderId="0" xfId="0" applyFont="1" applyProtection="1"/>
    <xf numFmtId="0" fontId="28" fillId="0" borderId="12" xfId="0" applyFont="1" applyBorder="1" applyAlignment="1" applyProtection="1">
      <alignment horizontal="right" vertical="center"/>
    </xf>
    <xf numFmtId="4" fontId="3" fillId="2" borderId="15" xfId="0" applyNumberFormat="1" applyFont="1" applyFill="1" applyBorder="1" applyAlignment="1" applyProtection="1">
      <alignment vertical="top"/>
    </xf>
    <xf numFmtId="0" fontId="28" fillId="0" borderId="2" xfId="0" applyFont="1" applyBorder="1" applyAlignment="1" applyProtection="1">
      <alignment horizontal="right" vertical="center"/>
    </xf>
    <xf numFmtId="4" fontId="3" fillId="2" borderId="1" xfId="0" applyNumberFormat="1" applyFont="1" applyFill="1" applyBorder="1" applyAlignment="1" applyProtection="1">
      <alignment horizontal="right" vertical="top"/>
    </xf>
    <xf numFmtId="49" fontId="22" fillId="0" borderId="2" xfId="0" applyNumberFormat="1" applyFont="1" applyBorder="1" applyAlignment="1" applyProtection="1">
      <alignment horizontal="right" vertical="center"/>
    </xf>
    <xf numFmtId="3" fontId="4" fillId="0" borderId="2" xfId="0" applyNumberFormat="1" applyFont="1" applyBorder="1" applyAlignment="1" applyProtection="1">
      <alignment vertical="top"/>
    </xf>
    <xf numFmtId="4" fontId="3" fillId="0" borderId="4" xfId="0" applyNumberFormat="1" applyFont="1" applyBorder="1" applyAlignment="1" applyProtection="1">
      <alignment vertical="top"/>
    </xf>
    <xf numFmtId="4" fontId="3" fillId="8" borderId="1" xfId="0" applyNumberFormat="1" applyFont="1" applyFill="1" applyBorder="1" applyAlignment="1" applyProtection="1">
      <alignment vertical="center" wrapText="1"/>
    </xf>
    <xf numFmtId="49" fontId="26" fillId="6" borderId="1" xfId="0" applyNumberFormat="1" applyFont="1" applyFill="1" applyBorder="1" applyAlignment="1" applyProtection="1">
      <alignment vertical="top"/>
    </xf>
    <xf numFmtId="49" fontId="22" fillId="0" borderId="3" xfId="0" applyNumberFormat="1" applyFont="1" applyBorder="1" applyAlignment="1" applyProtection="1">
      <alignment vertical="top" wrapText="1"/>
    </xf>
    <xf numFmtId="49" fontId="22" fillId="0" borderId="2" xfId="0" applyNumberFormat="1" applyFont="1" applyBorder="1" applyAlignment="1" applyProtection="1">
      <alignment vertical="top" wrapText="1"/>
    </xf>
    <xf numFmtId="49" fontId="22" fillId="0" borderId="4" xfId="0" applyNumberFormat="1" applyFont="1" applyBorder="1" applyAlignment="1" applyProtection="1">
      <alignment vertical="top" wrapText="1"/>
    </xf>
    <xf numFmtId="49" fontId="3" fillId="0" borderId="2" xfId="0" applyNumberFormat="1" applyFont="1" applyBorder="1" applyAlignment="1" applyProtection="1">
      <alignment horizontal="right" vertical="top"/>
    </xf>
    <xf numFmtId="0" fontId="24" fillId="0" borderId="0" xfId="0" applyFont="1" applyAlignment="1" applyProtection="1">
      <alignment vertical="top"/>
    </xf>
    <xf numFmtId="0" fontId="20" fillId="0" borderId="3" xfId="0" applyFont="1" applyFill="1" applyBorder="1" applyAlignment="1" applyProtection="1">
      <alignment vertical="center"/>
    </xf>
    <xf numFmtId="0" fontId="20" fillId="0" borderId="2" xfId="0" applyFont="1" applyFill="1" applyBorder="1" applyAlignment="1" applyProtection="1">
      <alignment vertical="center"/>
    </xf>
    <xf numFmtId="0" fontId="20" fillId="0" borderId="4" xfId="0" applyFont="1" applyFill="1" applyBorder="1" applyAlignment="1" applyProtection="1">
      <alignment vertical="center"/>
    </xf>
    <xf numFmtId="0" fontId="21" fillId="0" borderId="3" xfId="0" applyFont="1" applyFill="1" applyBorder="1" applyAlignment="1" applyProtection="1">
      <alignment vertical="center"/>
    </xf>
    <xf numFmtId="0" fontId="21" fillId="0" borderId="2" xfId="0" applyFont="1" applyFill="1" applyBorder="1" applyAlignment="1" applyProtection="1">
      <alignment vertical="center"/>
    </xf>
    <xf numFmtId="0" fontId="21" fillId="0" borderId="4" xfId="0" applyFont="1" applyFill="1" applyBorder="1" applyAlignment="1" applyProtection="1">
      <alignment vertical="center"/>
    </xf>
    <xf numFmtId="164" fontId="0" fillId="0" borderId="0" xfId="0" applyNumberFormat="1" applyProtection="1"/>
    <xf numFmtId="0" fontId="3" fillId="0" borderId="0" xfId="0" applyFont="1" applyBorder="1" applyAlignment="1" applyProtection="1">
      <alignment horizontal="left" vertical="top" wrapText="1"/>
    </xf>
    <xf numFmtId="0" fontId="0" fillId="0" borderId="0" xfId="0" applyBorder="1" applyAlignment="1" applyProtection="1">
      <alignment vertical="top"/>
    </xf>
    <xf numFmtId="4" fontId="0" fillId="0" borderId="0" xfId="0" applyNumberFormat="1" applyProtection="1"/>
    <xf numFmtId="164" fontId="1" fillId="0" borderId="0" xfId="0" applyNumberFormat="1" applyFont="1" applyAlignment="1" applyProtection="1">
      <alignment horizontal="righ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horizontal="right" vertical="top"/>
    </xf>
    <xf numFmtId="49" fontId="3" fillId="5" borderId="1" xfId="0" applyNumberFormat="1" applyFont="1" applyFill="1" applyBorder="1" applyAlignment="1" applyProtection="1">
      <alignment vertical="top"/>
    </xf>
    <xf numFmtId="3" fontId="3" fillId="5" borderId="1" xfId="0" applyNumberFormat="1" applyFont="1" applyFill="1" applyBorder="1" applyAlignment="1" applyProtection="1">
      <alignment vertical="top"/>
    </xf>
    <xf numFmtId="4" fontId="3" fillId="5" borderId="1" xfId="0" applyNumberFormat="1" applyFont="1" applyFill="1" applyBorder="1" applyAlignment="1" applyProtection="1">
      <alignment vertical="top"/>
    </xf>
    <xf numFmtId="49" fontId="3" fillId="9" borderId="1" xfId="0" applyNumberFormat="1" applyFont="1" applyFill="1" applyBorder="1" applyAlignment="1" applyProtection="1">
      <alignment vertical="top"/>
    </xf>
    <xf numFmtId="4" fontId="3" fillId="9" borderId="1" xfId="0" applyNumberFormat="1" applyFont="1" applyFill="1" applyBorder="1" applyAlignment="1" applyProtection="1">
      <alignment vertical="top"/>
    </xf>
    <xf numFmtId="49" fontId="4" fillId="7"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164" fontId="4" fillId="0" borderId="1" xfId="0" applyNumberFormat="1" applyFont="1" applyBorder="1" applyAlignment="1" applyProtection="1">
      <alignment horizontal="right" vertical="top"/>
    </xf>
    <xf numFmtId="4" fontId="4" fillId="0" borderId="1" xfId="0" applyNumberFormat="1" applyFont="1" applyBorder="1" applyAlignment="1" applyProtection="1">
      <alignment vertical="top"/>
    </xf>
    <xf numFmtId="4" fontId="4" fillId="2" borderId="1" xfId="0" applyNumberFormat="1" applyFont="1" applyFill="1" applyBorder="1" applyAlignment="1" applyProtection="1">
      <alignment vertical="top"/>
    </xf>
    <xf numFmtId="0" fontId="4" fillId="0" borderId="1" xfId="0" applyFont="1" applyBorder="1" applyAlignment="1" applyProtection="1">
      <alignment vertical="top" wrapText="1"/>
    </xf>
    <xf numFmtId="0" fontId="17" fillId="0" borderId="1" xfId="0" applyFont="1" applyBorder="1" applyAlignment="1" applyProtection="1">
      <alignment vertical="top"/>
    </xf>
    <xf numFmtId="49" fontId="3" fillId="0" borderId="1" xfId="0" applyNumberFormat="1" applyFont="1" applyBorder="1" applyAlignment="1" applyProtection="1">
      <alignment vertical="top"/>
    </xf>
    <xf numFmtId="4" fontId="3" fillId="0" borderId="1" xfId="0" applyNumberFormat="1" applyFont="1" applyBorder="1" applyAlignment="1" applyProtection="1">
      <alignment vertical="top"/>
    </xf>
    <xf numFmtId="4" fontId="3" fillId="2" borderId="1" xfId="0" applyNumberFormat="1" applyFont="1" applyFill="1" applyBorder="1" applyAlignment="1" applyProtection="1">
      <alignment vertical="top"/>
    </xf>
    <xf numFmtId="165" fontId="4" fillId="0" borderId="1" xfId="0" applyNumberFormat="1" applyFont="1" applyBorder="1" applyAlignment="1" applyProtection="1">
      <alignment vertical="top"/>
    </xf>
    <xf numFmtId="4" fontId="26" fillId="6" borderId="1" xfId="0" applyNumberFormat="1" applyFont="1" applyFill="1" applyBorder="1" applyAlignment="1" applyProtection="1">
      <alignment vertical="top"/>
    </xf>
    <xf numFmtId="3" fontId="4" fillId="0" borderId="1" xfId="0" applyNumberFormat="1" applyFont="1" applyBorder="1" applyAlignment="1" applyProtection="1">
      <alignment vertical="top"/>
    </xf>
    <xf numFmtId="0" fontId="4" fillId="10" borderId="1" xfId="0" applyFont="1" applyFill="1" applyBorder="1" applyAlignment="1" applyProtection="1">
      <alignment vertical="top"/>
    </xf>
    <xf numFmtId="0" fontId="17" fillId="10" borderId="1" xfId="0" applyFont="1" applyFill="1" applyBorder="1" applyAlignment="1" applyProtection="1">
      <alignment vertical="top"/>
    </xf>
    <xf numFmtId="3" fontId="4" fillId="10" borderId="1" xfId="0" applyNumberFormat="1" applyFont="1" applyFill="1" applyBorder="1" applyAlignment="1" applyProtection="1">
      <alignment vertical="top"/>
    </xf>
    <xf numFmtId="4" fontId="3" fillId="10"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wrapText="1"/>
    </xf>
    <xf numFmtId="0" fontId="0" fillId="0" borderId="0" xfId="0" applyAlignment="1" applyProtection="1">
      <alignment horizontal="right"/>
    </xf>
    <xf numFmtId="4" fontId="4" fillId="2" borderId="1" xfId="0" applyNumberFormat="1" applyFont="1" applyFill="1" applyBorder="1" applyAlignment="1" applyProtection="1">
      <alignment vertical="top"/>
      <protection locked="0"/>
    </xf>
    <xf numFmtId="165" fontId="3" fillId="2" borderId="1" xfId="0" applyNumberFormat="1" applyFont="1" applyFill="1" applyBorder="1" applyAlignment="1" applyProtection="1">
      <alignment vertical="top"/>
      <protection locked="0"/>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center" shrinkToFit="1"/>
      <protection locked="0"/>
    </xf>
    <xf numFmtId="0" fontId="10" fillId="0" borderId="0" xfId="0" applyFont="1" applyAlignment="1" applyProtection="1">
      <alignment horizontal="center" vertical="top" wrapText="1"/>
    </xf>
    <xf numFmtId="0" fontId="15" fillId="0" borderId="0" xfId="0" applyFont="1" applyAlignment="1" applyProtection="1">
      <alignment horizontal="center"/>
    </xf>
    <xf numFmtId="0" fontId="0" fillId="2" borderId="0" xfId="0" applyFill="1" applyAlignment="1" applyProtection="1">
      <alignment horizontal="left" vertical="top" shrinkToFit="1"/>
      <protection locked="0"/>
    </xf>
    <xf numFmtId="0" fontId="5" fillId="0" borderId="0" xfId="0" applyFont="1" applyAlignment="1" applyProtection="1">
      <alignment horizontal="left" vertical="top"/>
    </xf>
    <xf numFmtId="0" fontId="0" fillId="0" borderId="0" xfId="0" applyAlignment="1" applyProtection="1">
      <alignment horizontal="justify" vertical="top" wrapText="1"/>
    </xf>
    <xf numFmtId="0" fontId="0" fillId="0" borderId="8" xfId="0" applyBorder="1" applyAlignment="1" applyProtection="1">
      <alignment horizontal="center" wrapText="1"/>
      <protection locked="0"/>
    </xf>
    <xf numFmtId="0" fontId="0" fillId="0" borderId="0" xfId="0" applyAlignment="1" applyProtection="1">
      <alignment horizontal="left" vertical="top" wrapTex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49" fontId="4" fillId="0" borderId="3" xfId="0" applyNumberFormat="1" applyFont="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4" xfId="0" applyNumberFormat="1" applyFont="1" applyBorder="1" applyAlignment="1" applyProtection="1">
      <alignment horizontal="left" vertical="top" wrapText="1"/>
    </xf>
    <xf numFmtId="49" fontId="3" fillId="9" borderId="3" xfId="0" applyNumberFormat="1" applyFont="1" applyFill="1" applyBorder="1" applyAlignment="1" applyProtection="1">
      <alignment horizontal="left" vertical="top" wrapText="1"/>
    </xf>
    <xf numFmtId="49" fontId="3" fillId="9" borderId="2" xfId="0" applyNumberFormat="1" applyFont="1" applyFill="1" applyBorder="1" applyAlignment="1" applyProtection="1">
      <alignment horizontal="left" vertical="top" wrapText="1"/>
    </xf>
    <xf numFmtId="49" fontId="3" fillId="9" borderId="4" xfId="0" applyNumberFormat="1" applyFont="1" applyFill="1" applyBorder="1" applyAlignment="1" applyProtection="1">
      <alignment horizontal="left" vertical="top" wrapText="1"/>
    </xf>
    <xf numFmtId="49" fontId="26" fillId="6" borderId="3" xfId="0" applyNumberFormat="1" applyFont="1" applyFill="1" applyBorder="1" applyAlignment="1" applyProtection="1">
      <alignment horizontal="left" vertical="top" wrapText="1"/>
    </xf>
    <xf numFmtId="49" fontId="26" fillId="6" borderId="2" xfId="0" applyNumberFormat="1" applyFont="1" applyFill="1" applyBorder="1" applyAlignment="1" applyProtection="1">
      <alignment horizontal="left" vertical="top" wrapText="1"/>
    </xf>
    <xf numFmtId="49" fontId="26" fillId="6" borderId="4" xfId="0" applyNumberFormat="1" applyFont="1" applyFill="1" applyBorder="1" applyAlignment="1" applyProtection="1">
      <alignment horizontal="left" vertical="top" wrapText="1"/>
    </xf>
    <xf numFmtId="0" fontId="12" fillId="0" borderId="9" xfId="0" applyFont="1" applyBorder="1" applyAlignment="1" applyProtection="1">
      <alignment horizontal="left" vertical="top" wrapText="1"/>
    </xf>
    <xf numFmtId="0" fontId="12" fillId="0" borderId="10" xfId="0" applyFont="1" applyBorder="1" applyAlignment="1" applyProtection="1">
      <alignment horizontal="left" vertical="top" wrapText="1"/>
    </xf>
    <xf numFmtId="0" fontId="12" fillId="0" borderId="11" xfId="0" applyFont="1" applyBorder="1" applyAlignment="1" applyProtection="1">
      <alignment horizontal="left" vertical="top" wrapText="1"/>
    </xf>
    <xf numFmtId="0" fontId="22" fillId="0" borderId="0" xfId="0" applyFont="1" applyBorder="1" applyAlignment="1" applyProtection="1">
      <alignment horizontal="left" vertical="top" wrapText="1"/>
    </xf>
    <xf numFmtId="0" fontId="0" fillId="2" borderId="8" xfId="0" applyFill="1" applyBorder="1" applyAlignment="1" applyProtection="1">
      <alignment horizontal="center" vertical="top"/>
      <protection locked="0"/>
    </xf>
    <xf numFmtId="0" fontId="23" fillId="0" borderId="0" xfId="0" applyFont="1" applyBorder="1" applyAlignment="1" applyProtection="1">
      <alignment horizontal="justify" vertical="top" wrapText="1"/>
    </xf>
    <xf numFmtId="49" fontId="3" fillId="5" borderId="3" xfId="0" applyNumberFormat="1" applyFont="1" applyFill="1" applyBorder="1" applyAlignment="1" applyProtection="1">
      <alignment horizontal="left" vertical="top" wrapText="1"/>
    </xf>
    <xf numFmtId="49" fontId="3" fillId="5" borderId="2" xfId="0" applyNumberFormat="1" applyFont="1" applyFill="1" applyBorder="1" applyAlignment="1" applyProtection="1">
      <alignment horizontal="left" vertical="top" wrapText="1"/>
    </xf>
    <xf numFmtId="49" fontId="3" fillId="5" borderId="4" xfId="0" applyNumberFormat="1" applyFont="1" applyFill="1" applyBorder="1" applyAlignment="1" applyProtection="1">
      <alignment horizontal="left" vertical="top" wrapText="1"/>
    </xf>
    <xf numFmtId="0" fontId="3" fillId="0" borderId="0" xfId="0" applyFont="1" applyBorder="1" applyAlignment="1" applyProtection="1">
      <alignment horizontal="left" vertical="top" wrapText="1"/>
    </xf>
    <xf numFmtId="0" fontId="18" fillId="0" borderId="12" xfId="0" applyFont="1" applyFill="1" applyBorder="1" applyAlignment="1" applyProtection="1">
      <alignment horizontal="center" vertical="center" wrapText="1"/>
    </xf>
    <xf numFmtId="0" fontId="28" fillId="0" borderId="3" xfId="0" applyFont="1" applyBorder="1" applyAlignment="1" applyProtection="1">
      <alignment horizontal="center" vertical="center" wrapText="1"/>
    </xf>
    <xf numFmtId="0" fontId="28" fillId="0" borderId="4" xfId="0" applyFont="1" applyBorder="1" applyAlignment="1" applyProtection="1">
      <alignment horizontal="center" vertical="center" wrapText="1"/>
    </xf>
    <xf numFmtId="49" fontId="26" fillId="0" borderId="3" xfId="0" applyNumberFormat="1" applyFont="1" applyBorder="1" applyAlignment="1" applyProtection="1">
      <alignment vertical="top"/>
    </xf>
    <xf numFmtId="49" fontId="26" fillId="0" borderId="2" xfId="0" applyNumberFormat="1" applyFont="1" applyBorder="1" applyAlignment="1" applyProtection="1">
      <alignment vertical="top" wrapText="1"/>
    </xf>
    <xf numFmtId="2" fontId="26" fillId="0" borderId="1" xfId="0" applyNumberFormat="1" applyFont="1" applyBorder="1" applyAlignment="1" applyProtection="1">
      <alignment horizontal="right" vertical="top" indent="1"/>
    </xf>
    <xf numFmtId="4" fontId="26" fillId="6" borderId="1" xfId="0" applyNumberFormat="1" applyFont="1" applyFill="1" applyBorder="1" applyAlignment="1" applyProtection="1">
      <alignment horizontal="right" vertical="top" indent="1"/>
    </xf>
    <xf numFmtId="10" fontId="11" fillId="4" borderId="1" xfId="0" applyNumberFormat="1" applyFont="1" applyFill="1" applyBorder="1" applyAlignment="1" applyProtection="1">
      <alignment horizontal="right" vertical="center"/>
      <protection locked="0"/>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codeName="Hoja1">
    <pageSetUpPr fitToPage="1"/>
  </sheetPr>
  <dimension ref="A2:I47"/>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9.7109375" style="1" customWidth="1"/>
    <col min="4" max="9" width="11.42578125" style="1"/>
    <col min="10" max="10" width="1.7109375" style="1" customWidth="1"/>
    <col min="11" max="16384" width="11.42578125" style="1"/>
  </cols>
  <sheetData>
    <row r="2" spans="1:9" s="5" customFormat="1" ht="89.25" customHeight="1" x14ac:dyDescent="0.25">
      <c r="A2" s="126" t="s">
        <v>7</v>
      </c>
      <c r="B2" s="126"/>
      <c r="C2" s="126"/>
      <c r="D2" s="126"/>
      <c r="E2" s="126"/>
      <c r="F2" s="126"/>
      <c r="G2" s="126"/>
      <c r="H2" s="126"/>
      <c r="I2" s="126"/>
    </row>
    <row r="5" spans="1:9" x14ac:dyDescent="0.25">
      <c r="D5" s="6"/>
      <c r="E5" s="6"/>
      <c r="F5" s="7"/>
      <c r="G5" s="7"/>
      <c r="H5" s="7"/>
      <c r="I5" s="8" t="s">
        <v>238</v>
      </c>
    </row>
    <row r="6" spans="1:9" x14ac:dyDescent="0.25">
      <c r="D6" s="6"/>
      <c r="E6" s="6"/>
      <c r="F6" s="7"/>
      <c r="G6" s="7"/>
      <c r="H6" s="7"/>
      <c r="I6" s="8"/>
    </row>
    <row r="7" spans="1:9" x14ac:dyDescent="0.25">
      <c r="D7" s="6"/>
      <c r="E7" s="6"/>
      <c r="F7" s="7"/>
      <c r="G7" s="7"/>
      <c r="H7" s="7"/>
      <c r="I7" s="9" t="s">
        <v>237</v>
      </c>
    </row>
    <row r="8" spans="1:9" ht="24.95" customHeight="1" x14ac:dyDescent="0.25"/>
    <row r="9" spans="1:9" ht="18.75" x14ac:dyDescent="0.3">
      <c r="A9" s="127" t="s">
        <v>8</v>
      </c>
      <c r="B9" s="127"/>
      <c r="C9" s="127"/>
      <c r="D9" s="127"/>
      <c r="E9" s="127"/>
      <c r="F9" s="127"/>
      <c r="G9" s="127"/>
      <c r="H9" s="127"/>
      <c r="I9" s="127"/>
    </row>
    <row r="10" spans="1:9" ht="15" customHeight="1" x14ac:dyDescent="0.25"/>
    <row r="11" spans="1:9" ht="15" customHeight="1" x14ac:dyDescent="0.25"/>
    <row r="12" spans="1:9" x14ac:dyDescent="0.25">
      <c r="A12" s="5" t="s">
        <v>9</v>
      </c>
      <c r="B12" s="128"/>
      <c r="C12" s="128"/>
      <c r="D12" s="128"/>
      <c r="E12" s="128"/>
      <c r="F12" s="123" t="s">
        <v>10</v>
      </c>
      <c r="G12" s="123"/>
      <c r="H12" s="123"/>
      <c r="I12" s="10"/>
    </row>
    <row r="13" spans="1:9" x14ac:dyDescent="0.25">
      <c r="A13" s="129" t="s">
        <v>11</v>
      </c>
      <c r="B13" s="129"/>
      <c r="C13" s="129"/>
      <c r="D13" s="129"/>
      <c r="E13" s="129"/>
      <c r="F13" s="129"/>
      <c r="G13" s="129"/>
      <c r="H13" s="129"/>
      <c r="I13" s="11"/>
    </row>
    <row r="14" spans="1:9" x14ac:dyDescent="0.25">
      <c r="A14" s="12"/>
      <c r="B14" s="12"/>
      <c r="C14" s="12"/>
      <c r="D14" s="12"/>
      <c r="E14" s="12"/>
      <c r="F14" s="12"/>
      <c r="G14" s="12"/>
      <c r="H14" s="12"/>
      <c r="I14" s="11"/>
    </row>
    <row r="15" spans="1:9" x14ac:dyDescent="0.25">
      <c r="A15" s="5" t="s">
        <v>12</v>
      </c>
      <c r="B15" s="5"/>
      <c r="C15" s="13"/>
      <c r="D15" s="123" t="s">
        <v>13</v>
      </c>
      <c r="E15" s="123"/>
      <c r="F15" s="124"/>
      <c r="G15" s="124"/>
      <c r="H15" s="124"/>
      <c r="I15" s="124"/>
    </row>
    <row r="16" spans="1:9" x14ac:dyDescent="0.25">
      <c r="B16" s="14"/>
      <c r="C16" s="14" t="s">
        <v>14</v>
      </c>
      <c r="D16" s="14"/>
      <c r="E16" s="14"/>
      <c r="F16" s="14" t="s">
        <v>15</v>
      </c>
      <c r="G16" s="14"/>
      <c r="H16" s="14"/>
      <c r="I16" s="5"/>
    </row>
    <row r="17" spans="1:9" x14ac:dyDescent="0.25">
      <c r="B17" s="14"/>
      <c r="C17" s="14"/>
      <c r="D17" s="14"/>
      <c r="E17" s="14"/>
      <c r="F17" s="14"/>
      <c r="G17" s="14"/>
      <c r="H17" s="14"/>
      <c r="I17" s="5"/>
    </row>
    <row r="18" spans="1:9" x14ac:dyDescent="0.25">
      <c r="A18" s="5" t="s">
        <v>16</v>
      </c>
      <c r="B18" s="10"/>
      <c r="C18" s="123" t="s">
        <v>17</v>
      </c>
      <c r="D18" s="123"/>
      <c r="E18" s="125"/>
      <c r="F18" s="125"/>
      <c r="G18" s="125"/>
      <c r="H18" s="125"/>
      <c r="I18" s="125"/>
    </row>
    <row r="19" spans="1:9" s="3" customFormat="1" x14ac:dyDescent="0.25">
      <c r="B19" s="15"/>
      <c r="C19" s="16"/>
      <c r="D19" s="16"/>
      <c r="E19" s="17"/>
      <c r="F19" s="17"/>
      <c r="G19" s="17"/>
      <c r="H19" s="17"/>
      <c r="I19" s="17"/>
    </row>
    <row r="20" spans="1:9" x14ac:dyDescent="0.25">
      <c r="A20" s="5" t="s">
        <v>18</v>
      </c>
      <c r="B20" s="5"/>
      <c r="C20" s="5"/>
      <c r="D20" s="5"/>
      <c r="E20" s="5"/>
      <c r="F20" s="5"/>
      <c r="G20" s="5"/>
      <c r="H20" s="5"/>
      <c r="I20" s="5"/>
    </row>
    <row r="21" spans="1:9" ht="15" customHeight="1" x14ac:dyDescent="0.25">
      <c r="A21" s="5"/>
      <c r="B21" s="5"/>
      <c r="C21" s="5"/>
      <c r="D21" s="5"/>
      <c r="E21" s="5"/>
      <c r="F21" s="5"/>
      <c r="G21" s="5"/>
      <c r="H21" s="5"/>
      <c r="I21" s="5"/>
    </row>
    <row r="22" spans="1:9" ht="56.25" customHeight="1" x14ac:dyDescent="0.25">
      <c r="A22" s="132" t="s">
        <v>19</v>
      </c>
      <c r="B22" s="132"/>
      <c r="C22" s="132"/>
      <c r="D22" s="132"/>
      <c r="E22" s="132"/>
      <c r="F22" s="132"/>
      <c r="G22" s="132"/>
      <c r="H22" s="132"/>
      <c r="I22" s="5"/>
    </row>
    <row r="23" spans="1:9" ht="15" customHeight="1" x14ac:dyDescent="0.25">
      <c r="A23" s="5"/>
      <c r="B23" s="5"/>
      <c r="C23" s="5"/>
      <c r="D23" s="5"/>
      <c r="E23" s="5"/>
      <c r="F23" s="5"/>
      <c r="G23" s="5"/>
      <c r="H23" s="5"/>
      <c r="I23" s="5"/>
    </row>
    <row r="24" spans="1:9" ht="15" customHeight="1" x14ac:dyDescent="0.25">
      <c r="A24" s="18" t="s">
        <v>20</v>
      </c>
      <c r="B24" s="5"/>
      <c r="C24" s="5"/>
      <c r="D24" s="5"/>
      <c r="E24" s="5"/>
      <c r="F24" s="5"/>
      <c r="G24" s="5"/>
      <c r="H24" s="5"/>
    </row>
    <row r="25" spans="1:9" ht="15" customHeight="1" x14ac:dyDescent="0.25">
      <c r="A25" s="5"/>
      <c r="B25" s="5"/>
      <c r="C25" s="5"/>
      <c r="D25" s="5"/>
      <c r="E25" s="5"/>
      <c r="F25" s="5"/>
      <c r="G25" s="5"/>
      <c r="H25" s="5"/>
    </row>
    <row r="26" spans="1:9" ht="15" customHeight="1" x14ac:dyDescent="0.25">
      <c r="A26" s="18" t="s">
        <v>21</v>
      </c>
      <c r="B26" s="133" t="str">
        <f>+IFERROR(IF(ISNUMBER('Anexo I Tabla Desglose Precio'!M139),IF('Anexo I Tabla Desglose Precio'!M139&lt;=67585.44,'Anexo I Tabla Desglose Precio'!M139,"ERROR: no debe superar 67.585,44"),"revisar desglose precio"),"desglose precio incompleto/incorrecto")</f>
        <v>revisar desglose precio</v>
      </c>
      <c r="C26" s="134"/>
      <c r="D26" s="5" t="s">
        <v>22</v>
      </c>
      <c r="E26" s="5"/>
      <c r="F26" s="5"/>
      <c r="G26" s="5"/>
      <c r="H26" s="5"/>
    </row>
    <row r="27" spans="1:9" ht="15" customHeight="1" x14ac:dyDescent="0.25">
      <c r="A27" s="5"/>
      <c r="B27" s="5"/>
      <c r="C27" s="5"/>
      <c r="D27" s="5"/>
      <c r="E27" s="5"/>
      <c r="F27" s="5"/>
      <c r="G27" s="5"/>
      <c r="H27" s="5"/>
    </row>
    <row r="28" spans="1:9" ht="35.1" customHeight="1" x14ac:dyDescent="0.25">
      <c r="A28" s="130" t="s">
        <v>23</v>
      </c>
      <c r="B28" s="130"/>
      <c r="C28" s="130"/>
      <c r="D28" s="130"/>
      <c r="E28" s="130"/>
      <c r="F28" s="130"/>
      <c r="G28" s="130"/>
      <c r="H28" s="130"/>
      <c r="I28" s="5"/>
    </row>
    <row r="29" spans="1:9" ht="35.1" customHeight="1" x14ac:dyDescent="0.25">
      <c r="A29" s="130" t="s">
        <v>24</v>
      </c>
      <c r="B29" s="130"/>
      <c r="C29" s="130"/>
      <c r="D29" s="130"/>
      <c r="E29" s="130"/>
      <c r="F29" s="130"/>
      <c r="G29" s="130"/>
      <c r="H29" s="130"/>
      <c r="I29" s="5"/>
    </row>
    <row r="30" spans="1:9" ht="35.1" customHeight="1" x14ac:dyDescent="0.25">
      <c r="A30" s="130" t="s">
        <v>25</v>
      </c>
      <c r="B30" s="130"/>
      <c r="C30" s="130"/>
      <c r="D30" s="130"/>
      <c r="E30" s="130"/>
      <c r="F30" s="130"/>
      <c r="G30" s="130"/>
      <c r="H30" s="130"/>
      <c r="I30" s="5"/>
    </row>
    <row r="31" spans="1:9" ht="45" customHeight="1" x14ac:dyDescent="0.25">
      <c r="A31" s="130" t="s">
        <v>26</v>
      </c>
      <c r="B31" s="130"/>
      <c r="C31" s="130"/>
      <c r="D31" s="130"/>
      <c r="E31" s="130"/>
      <c r="F31" s="130"/>
      <c r="G31" s="130"/>
      <c r="H31" s="130"/>
      <c r="I31" s="5"/>
    </row>
    <row r="32" spans="1:9" ht="15" customHeight="1" x14ac:dyDescent="0.25">
      <c r="A32" s="5"/>
      <c r="B32" s="5"/>
      <c r="C32" s="5"/>
      <c r="D32" s="5"/>
      <c r="E32" s="5"/>
      <c r="F32" s="5"/>
      <c r="G32" s="5"/>
      <c r="H32" s="5"/>
      <c r="I32" s="5"/>
    </row>
    <row r="33" spans="1:9" x14ac:dyDescent="0.25">
      <c r="A33" s="18" t="s">
        <v>27</v>
      </c>
      <c r="B33" s="5"/>
      <c r="C33" s="5"/>
      <c r="D33" s="5"/>
      <c r="E33" s="5"/>
      <c r="F33" s="5"/>
      <c r="G33" s="5"/>
      <c r="H33" s="5"/>
      <c r="I33" s="5"/>
    </row>
    <row r="34" spans="1:9" ht="8.1" customHeight="1" x14ac:dyDescent="0.25">
      <c r="A34" s="5"/>
      <c r="B34" s="5"/>
      <c r="C34" s="5"/>
      <c r="D34" s="5"/>
      <c r="E34" s="5"/>
      <c r="F34" s="5"/>
      <c r="G34" s="5"/>
      <c r="H34" s="5"/>
      <c r="I34" s="5"/>
    </row>
    <row r="39" spans="1:9" x14ac:dyDescent="0.25">
      <c r="B39" s="19" t="s">
        <v>28</v>
      </c>
    </row>
    <row r="47" spans="1:9" x14ac:dyDescent="0.25">
      <c r="B47" s="1" t="s">
        <v>5</v>
      </c>
      <c r="C47" s="131"/>
      <c r="D47" s="131"/>
      <c r="E47" s="131"/>
      <c r="F47" s="131"/>
      <c r="G47" s="131"/>
    </row>
  </sheetData>
  <sheetProtection algorithmName="SHA-512" hashValue="fWDUdaT58Q+2k9ByHGf+ZSI9QokLUiSeoXEySPns7kvfPIsJLzIJRjrrtyX3Yz8xGNgI9x8Sa8WojhljFaPI0g==" saltValue="S4PjtO4uzC5cKOnGfOfoIA==" spinCount="100000" sheet="1" objects="1" scenarios="1" selectLockedCells="1"/>
  <mergeCells count="16">
    <mergeCell ref="A29:H29"/>
    <mergeCell ref="A30:H30"/>
    <mergeCell ref="A31:H31"/>
    <mergeCell ref="C47:G47"/>
    <mergeCell ref="C18:D18"/>
    <mergeCell ref="A22:H22"/>
    <mergeCell ref="B26:C26"/>
    <mergeCell ref="A28:H28"/>
    <mergeCell ref="D15:E15"/>
    <mergeCell ref="F15:I15"/>
    <mergeCell ref="E18:I18"/>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codeName="Hoja2">
    <pageSetUpPr fitToPage="1"/>
  </sheetPr>
  <dimension ref="A1:M150"/>
  <sheetViews>
    <sheetView workbookViewId="0">
      <pane xSplit="2" ySplit="1" topLeftCell="C2" activePane="bottomRight" state="frozen"/>
      <selection pane="topRight" activeCell="C1" sqref="C1"/>
      <selection pane="bottomLeft" activeCell="A6" sqref="A6"/>
      <selection pane="bottomRight" activeCell="L8" sqref="L8"/>
    </sheetView>
  </sheetViews>
  <sheetFormatPr baseColWidth="10" defaultRowHeight="15" x14ac:dyDescent="0.25"/>
  <cols>
    <col min="1" max="1" width="8.85546875" style="1" customWidth="1"/>
    <col min="2" max="2" width="6.28515625" style="1" bestFit="1" customWidth="1"/>
    <col min="3" max="3" width="3.5703125" style="1" bestFit="1" customWidth="1"/>
    <col min="4" max="4" width="31.42578125" style="1" customWidth="1"/>
    <col min="5" max="5" width="16.28515625" style="1" customWidth="1"/>
    <col min="6" max="6" width="8" style="120" bestFit="1" customWidth="1"/>
    <col min="7" max="7" width="8.140625" style="1" bestFit="1" customWidth="1"/>
    <col min="8" max="8" width="7.85546875" style="1" bestFit="1" customWidth="1"/>
    <col min="9" max="9" width="6.28515625" style="1" bestFit="1" customWidth="1"/>
    <col min="10" max="10" width="10.140625" style="1" bestFit="1" customWidth="1"/>
    <col min="11" max="11" width="7.5703125" style="1" bestFit="1" customWidth="1"/>
    <col min="12" max="12" width="10.7109375" style="1" customWidth="1"/>
    <col min="13" max="13" width="12.7109375" style="1" customWidth="1"/>
    <col min="14" max="14" width="1.7109375" style="1" customWidth="1"/>
    <col min="15" max="16384" width="11.42578125" style="1"/>
  </cols>
  <sheetData>
    <row r="1" spans="1:13" ht="75" customHeight="1" thickBot="1" x14ac:dyDescent="0.3">
      <c r="A1" s="144" t="s">
        <v>6</v>
      </c>
      <c r="B1" s="145"/>
      <c r="C1" s="145"/>
      <c r="D1" s="145"/>
      <c r="E1" s="145"/>
      <c r="F1" s="145"/>
      <c r="G1" s="145"/>
      <c r="H1" s="145"/>
      <c r="I1" s="145"/>
      <c r="J1" s="145"/>
      <c r="K1" s="145"/>
      <c r="L1" s="145"/>
      <c r="M1" s="146"/>
    </row>
    <row r="2" spans="1:13" x14ac:dyDescent="0.25">
      <c r="A2" s="22"/>
      <c r="B2" s="22"/>
      <c r="C2" s="22"/>
      <c r="D2" s="22"/>
      <c r="E2" s="22"/>
      <c r="F2" s="93"/>
      <c r="G2" s="22"/>
      <c r="H2" s="22"/>
      <c r="I2" s="22"/>
      <c r="J2" s="22"/>
      <c r="K2" s="22"/>
      <c r="L2" s="22"/>
      <c r="M2" s="22"/>
    </row>
    <row r="3" spans="1:13" ht="18.75" x14ac:dyDescent="0.25">
      <c r="A3" s="82" t="s">
        <v>233</v>
      </c>
      <c r="B3" s="5"/>
      <c r="C3" s="5"/>
      <c r="D3" s="5"/>
      <c r="E3" s="5"/>
      <c r="F3" s="5"/>
      <c r="G3" s="5"/>
      <c r="H3" s="5"/>
      <c r="I3" s="5"/>
      <c r="J3" s="5"/>
      <c r="K3" s="5"/>
    </row>
    <row r="4" spans="1:13" ht="5.0999999999999996" customHeight="1" x14ac:dyDescent="0.25">
      <c r="A4" s="82"/>
      <c r="B4" s="5"/>
      <c r="C4" s="5"/>
      <c r="D4" s="5"/>
      <c r="E4" s="5"/>
      <c r="F4" s="5"/>
      <c r="G4" s="5"/>
      <c r="H4" s="5"/>
      <c r="I4" s="5"/>
      <c r="J4" s="5"/>
      <c r="K4" s="5"/>
    </row>
    <row r="5" spans="1:13" x14ac:dyDescent="0.25">
      <c r="A5" s="46" t="s">
        <v>78</v>
      </c>
      <c r="B5" s="46" t="s">
        <v>79</v>
      </c>
      <c r="C5" s="46" t="s">
        <v>0</v>
      </c>
      <c r="D5" s="94" t="s">
        <v>80</v>
      </c>
      <c r="E5" s="46" t="s">
        <v>81</v>
      </c>
      <c r="F5" s="95" t="s">
        <v>82</v>
      </c>
      <c r="G5" s="46" t="s">
        <v>83</v>
      </c>
      <c r="H5" s="46" t="s">
        <v>84</v>
      </c>
      <c r="I5" s="46" t="s">
        <v>85</v>
      </c>
      <c r="J5" s="46" t="s">
        <v>86</v>
      </c>
      <c r="K5" s="46" t="s">
        <v>34</v>
      </c>
      <c r="L5" s="46" t="s">
        <v>35</v>
      </c>
      <c r="M5" s="46" t="s">
        <v>87</v>
      </c>
    </row>
    <row r="6" spans="1:13" ht="17.100000000000001" customHeight="1" x14ac:dyDescent="0.25">
      <c r="A6" s="96" t="s">
        <v>1</v>
      </c>
      <c r="B6" s="96" t="s">
        <v>88</v>
      </c>
      <c r="C6" s="96" t="s">
        <v>2</v>
      </c>
      <c r="D6" s="150" t="s">
        <v>89</v>
      </c>
      <c r="E6" s="151"/>
      <c r="F6" s="151"/>
      <c r="G6" s="151"/>
      <c r="H6" s="151"/>
      <c r="I6" s="151"/>
      <c r="J6" s="152"/>
      <c r="K6" s="97"/>
      <c r="L6" s="98"/>
      <c r="M6" s="98"/>
    </row>
    <row r="7" spans="1:13" ht="17.100000000000001" customHeight="1" x14ac:dyDescent="0.25">
      <c r="A7" s="99" t="s">
        <v>4</v>
      </c>
      <c r="B7" s="99" t="s">
        <v>88</v>
      </c>
      <c r="C7" s="99" t="s">
        <v>2</v>
      </c>
      <c r="D7" s="138" t="s">
        <v>90</v>
      </c>
      <c r="E7" s="139"/>
      <c r="F7" s="139"/>
      <c r="G7" s="139"/>
      <c r="H7" s="139"/>
      <c r="I7" s="139"/>
      <c r="J7" s="140"/>
      <c r="K7" s="100"/>
      <c r="L7" s="100"/>
      <c r="M7" s="100"/>
    </row>
    <row r="8" spans="1:13" ht="17.100000000000001" customHeight="1" x14ac:dyDescent="0.25">
      <c r="A8" s="101" t="s">
        <v>91</v>
      </c>
      <c r="B8" s="102" t="s">
        <v>37</v>
      </c>
      <c r="C8" s="102" t="s">
        <v>30</v>
      </c>
      <c r="D8" s="135" t="s">
        <v>92</v>
      </c>
      <c r="E8" s="136"/>
      <c r="F8" s="136"/>
      <c r="G8" s="136"/>
      <c r="H8" s="136"/>
      <c r="I8" s="136"/>
      <c r="J8" s="137"/>
      <c r="K8" s="105">
        <v>6</v>
      </c>
      <c r="L8" s="121"/>
      <c r="M8" s="106">
        <f>+ROUND(+TRUNC(K8,2)*TRUNC(L8,2),2)</f>
        <v>0</v>
      </c>
    </row>
    <row r="9" spans="1:13" ht="45" customHeight="1" x14ac:dyDescent="0.25">
      <c r="A9" s="103"/>
      <c r="B9" s="103"/>
      <c r="C9" s="103"/>
      <c r="D9" s="135" t="s">
        <v>93</v>
      </c>
      <c r="E9" s="136"/>
      <c r="F9" s="136"/>
      <c r="G9" s="136"/>
      <c r="H9" s="136"/>
      <c r="I9" s="136"/>
      <c r="J9" s="137"/>
      <c r="K9" s="103"/>
      <c r="L9" s="103"/>
      <c r="M9" s="103"/>
    </row>
    <row r="10" spans="1:13" x14ac:dyDescent="0.25">
      <c r="A10" s="103"/>
      <c r="B10" s="103"/>
      <c r="C10" s="103"/>
      <c r="D10" s="107"/>
      <c r="E10" s="102" t="s">
        <v>94</v>
      </c>
      <c r="F10" s="104">
        <v>1</v>
      </c>
      <c r="G10" s="105">
        <v>4</v>
      </c>
      <c r="H10" s="105">
        <v>0</v>
      </c>
      <c r="I10" s="105">
        <v>0</v>
      </c>
      <c r="J10" s="105">
        <v>4</v>
      </c>
      <c r="K10" s="103"/>
      <c r="L10" s="103"/>
      <c r="M10" s="103"/>
    </row>
    <row r="11" spans="1:13" x14ac:dyDescent="0.25">
      <c r="A11" s="103"/>
      <c r="B11" s="103"/>
      <c r="C11" s="103"/>
      <c r="D11" s="107"/>
      <c r="E11" s="102" t="s">
        <v>95</v>
      </c>
      <c r="F11" s="104">
        <v>1</v>
      </c>
      <c r="G11" s="105">
        <v>2</v>
      </c>
      <c r="H11" s="105">
        <v>0</v>
      </c>
      <c r="I11" s="105">
        <v>0</v>
      </c>
      <c r="J11" s="105">
        <v>2</v>
      </c>
      <c r="K11" s="103"/>
      <c r="L11" s="103"/>
      <c r="M11" s="103"/>
    </row>
    <row r="12" spans="1:13" ht="17.100000000000001" customHeight="1" x14ac:dyDescent="0.25">
      <c r="A12" s="101" t="s">
        <v>96</v>
      </c>
      <c r="B12" s="102" t="s">
        <v>37</v>
      </c>
      <c r="C12" s="102" t="s">
        <v>31</v>
      </c>
      <c r="D12" s="135" t="s">
        <v>97</v>
      </c>
      <c r="E12" s="136"/>
      <c r="F12" s="136"/>
      <c r="G12" s="136"/>
      <c r="H12" s="136"/>
      <c r="I12" s="136"/>
      <c r="J12" s="137"/>
      <c r="K12" s="105">
        <v>1</v>
      </c>
      <c r="L12" s="121"/>
      <c r="M12" s="106">
        <f>+ROUND(+TRUNC(K12,2)*TRUNC(L12,2),2)</f>
        <v>0</v>
      </c>
    </row>
    <row r="13" spans="1:13" ht="54.75" customHeight="1" x14ac:dyDescent="0.25">
      <c r="A13" s="103"/>
      <c r="B13" s="103"/>
      <c r="C13" s="103"/>
      <c r="D13" s="135" t="s">
        <v>98</v>
      </c>
      <c r="E13" s="136"/>
      <c r="F13" s="136"/>
      <c r="G13" s="136"/>
      <c r="H13" s="136"/>
      <c r="I13" s="136"/>
      <c r="J13" s="137"/>
      <c r="K13" s="103"/>
      <c r="L13" s="103"/>
      <c r="M13" s="103"/>
    </row>
    <row r="14" spans="1:13" x14ac:dyDescent="0.25">
      <c r="A14" s="103"/>
      <c r="B14" s="103"/>
      <c r="C14" s="103"/>
      <c r="D14" s="107"/>
      <c r="E14" s="102" t="s">
        <v>99</v>
      </c>
      <c r="F14" s="104">
        <v>1</v>
      </c>
      <c r="G14" s="105">
        <v>0</v>
      </c>
      <c r="H14" s="105">
        <v>0</v>
      </c>
      <c r="I14" s="105">
        <v>0</v>
      </c>
      <c r="J14" s="105">
        <v>1</v>
      </c>
      <c r="K14" s="103"/>
      <c r="L14" s="103"/>
      <c r="M14" s="103"/>
    </row>
    <row r="15" spans="1:13" ht="17.100000000000001" customHeight="1" x14ac:dyDescent="0.25">
      <c r="A15" s="101" t="s">
        <v>100</v>
      </c>
      <c r="B15" s="102" t="s">
        <v>37</v>
      </c>
      <c r="C15" s="102" t="s">
        <v>31</v>
      </c>
      <c r="D15" s="135" t="s">
        <v>101</v>
      </c>
      <c r="E15" s="136"/>
      <c r="F15" s="136"/>
      <c r="G15" s="136"/>
      <c r="H15" s="136"/>
      <c r="I15" s="136"/>
      <c r="J15" s="137"/>
      <c r="K15" s="105">
        <v>7</v>
      </c>
      <c r="L15" s="121"/>
      <c r="M15" s="106">
        <f>+ROUND(+TRUNC(K15,2)*TRUNC(L15,2),2)</f>
        <v>0</v>
      </c>
    </row>
    <row r="16" spans="1:13" ht="33" customHeight="1" x14ac:dyDescent="0.25">
      <c r="A16" s="103"/>
      <c r="B16" s="103"/>
      <c r="C16" s="103"/>
      <c r="D16" s="135" t="s">
        <v>102</v>
      </c>
      <c r="E16" s="136"/>
      <c r="F16" s="136"/>
      <c r="G16" s="136"/>
      <c r="H16" s="136"/>
      <c r="I16" s="136"/>
      <c r="J16" s="137"/>
      <c r="K16" s="103"/>
      <c r="L16" s="103"/>
      <c r="M16" s="103"/>
    </row>
    <row r="17" spans="1:13" x14ac:dyDescent="0.25">
      <c r="A17" s="103"/>
      <c r="B17" s="103"/>
      <c r="C17" s="103"/>
      <c r="D17" s="107"/>
      <c r="E17" s="102" t="s">
        <v>103</v>
      </c>
      <c r="F17" s="104">
        <v>1</v>
      </c>
      <c r="G17" s="105">
        <v>0</v>
      </c>
      <c r="H17" s="105">
        <v>0</v>
      </c>
      <c r="I17" s="105">
        <v>0</v>
      </c>
      <c r="J17" s="105">
        <v>1</v>
      </c>
      <c r="K17" s="103"/>
      <c r="L17" s="103"/>
      <c r="M17" s="103"/>
    </row>
    <row r="18" spans="1:13" x14ac:dyDescent="0.25">
      <c r="A18" s="103"/>
      <c r="B18" s="103"/>
      <c r="C18" s="103"/>
      <c r="D18" s="107"/>
      <c r="E18" s="102" t="s">
        <v>104</v>
      </c>
      <c r="F18" s="104">
        <v>2</v>
      </c>
      <c r="G18" s="105">
        <v>0</v>
      </c>
      <c r="H18" s="105">
        <v>0</v>
      </c>
      <c r="I18" s="105">
        <v>0</v>
      </c>
      <c r="J18" s="105">
        <v>2</v>
      </c>
      <c r="K18" s="103"/>
      <c r="L18" s="103"/>
      <c r="M18" s="103"/>
    </row>
    <row r="19" spans="1:13" x14ac:dyDescent="0.25">
      <c r="A19" s="103"/>
      <c r="B19" s="103"/>
      <c r="C19" s="103"/>
      <c r="D19" s="107"/>
      <c r="E19" s="102" t="s">
        <v>105</v>
      </c>
      <c r="F19" s="104">
        <v>2</v>
      </c>
      <c r="G19" s="105">
        <v>0</v>
      </c>
      <c r="H19" s="105">
        <v>0</v>
      </c>
      <c r="I19" s="105">
        <v>0</v>
      </c>
      <c r="J19" s="105">
        <v>2</v>
      </c>
      <c r="K19" s="103"/>
      <c r="L19" s="103"/>
      <c r="M19" s="103"/>
    </row>
    <row r="20" spans="1:13" x14ac:dyDescent="0.25">
      <c r="A20" s="103"/>
      <c r="B20" s="103"/>
      <c r="C20" s="103"/>
      <c r="D20" s="107"/>
      <c r="E20" s="102" t="s">
        <v>106</v>
      </c>
      <c r="F20" s="104">
        <v>2</v>
      </c>
      <c r="G20" s="105">
        <v>0</v>
      </c>
      <c r="H20" s="105">
        <v>0</v>
      </c>
      <c r="I20" s="105">
        <v>0</v>
      </c>
      <c r="J20" s="105">
        <v>2</v>
      </c>
      <c r="K20" s="103"/>
      <c r="L20" s="103"/>
      <c r="M20" s="103"/>
    </row>
    <row r="21" spans="1:13" ht="17.100000000000001" customHeight="1" x14ac:dyDescent="0.25">
      <c r="A21" s="101" t="s">
        <v>107</v>
      </c>
      <c r="B21" s="102" t="s">
        <v>37</v>
      </c>
      <c r="C21" s="102" t="s">
        <v>108</v>
      </c>
      <c r="D21" s="135" t="s">
        <v>109</v>
      </c>
      <c r="E21" s="136"/>
      <c r="F21" s="136"/>
      <c r="G21" s="136"/>
      <c r="H21" s="136"/>
      <c r="I21" s="136"/>
      <c r="J21" s="137"/>
      <c r="K21" s="105">
        <v>9</v>
      </c>
      <c r="L21" s="121"/>
      <c r="M21" s="106">
        <f>+ROUND(+TRUNC(K21,2)*TRUNC(L21,2),2)</f>
        <v>0</v>
      </c>
    </row>
    <row r="22" spans="1:13" ht="34.5" customHeight="1" x14ac:dyDescent="0.25">
      <c r="A22" s="103"/>
      <c r="B22" s="103"/>
      <c r="C22" s="103"/>
      <c r="D22" s="135" t="s">
        <v>110</v>
      </c>
      <c r="E22" s="136"/>
      <c r="F22" s="136"/>
      <c r="G22" s="136"/>
      <c r="H22" s="136"/>
      <c r="I22" s="136"/>
      <c r="J22" s="137"/>
      <c r="K22" s="103"/>
      <c r="L22" s="103"/>
      <c r="M22" s="103"/>
    </row>
    <row r="23" spans="1:13" x14ac:dyDescent="0.25">
      <c r="A23" s="103"/>
      <c r="B23" s="103"/>
      <c r="C23" s="103"/>
      <c r="D23" s="107"/>
      <c r="E23" s="102" t="s">
        <v>111</v>
      </c>
      <c r="F23" s="104">
        <v>1</v>
      </c>
      <c r="G23" s="105">
        <v>3</v>
      </c>
      <c r="H23" s="105">
        <v>0</v>
      </c>
      <c r="I23" s="105">
        <v>3</v>
      </c>
      <c r="J23" s="105">
        <v>9</v>
      </c>
      <c r="K23" s="103"/>
      <c r="L23" s="103"/>
      <c r="M23" s="103"/>
    </row>
    <row r="24" spans="1:13" x14ac:dyDescent="0.25">
      <c r="A24" s="103"/>
      <c r="B24" s="103"/>
      <c r="C24" s="108" t="s">
        <v>29</v>
      </c>
      <c r="D24" s="107"/>
      <c r="E24" s="103"/>
      <c r="F24" s="104"/>
      <c r="G24" s="103"/>
      <c r="H24" s="103"/>
      <c r="I24" s="103"/>
      <c r="J24" s="109" t="s">
        <v>112</v>
      </c>
      <c r="K24" s="105"/>
      <c r="L24" s="110"/>
      <c r="M24" s="111">
        <f>SUM(M8:M23)</f>
        <v>0</v>
      </c>
    </row>
    <row r="25" spans="1:13" ht="17.100000000000001" customHeight="1" x14ac:dyDescent="0.25">
      <c r="A25" s="99" t="s">
        <v>113</v>
      </c>
      <c r="B25" s="99" t="s">
        <v>88</v>
      </c>
      <c r="C25" s="99" t="s">
        <v>2</v>
      </c>
      <c r="D25" s="138" t="s">
        <v>114</v>
      </c>
      <c r="E25" s="139"/>
      <c r="F25" s="139"/>
      <c r="G25" s="139"/>
      <c r="H25" s="139"/>
      <c r="I25" s="139"/>
      <c r="J25" s="140"/>
      <c r="K25" s="100"/>
      <c r="L25" s="100"/>
      <c r="M25" s="100"/>
    </row>
    <row r="26" spans="1:13" ht="17.100000000000001" customHeight="1" x14ac:dyDescent="0.25">
      <c r="A26" s="101" t="s">
        <v>115</v>
      </c>
      <c r="B26" s="102" t="s">
        <v>37</v>
      </c>
      <c r="C26" s="102" t="s">
        <v>30</v>
      </c>
      <c r="D26" s="135" t="s">
        <v>116</v>
      </c>
      <c r="E26" s="136"/>
      <c r="F26" s="136"/>
      <c r="G26" s="136"/>
      <c r="H26" s="136"/>
      <c r="I26" s="136"/>
      <c r="J26" s="137"/>
      <c r="K26" s="105">
        <v>44</v>
      </c>
      <c r="L26" s="121"/>
      <c r="M26" s="106">
        <f>+ROUND(+TRUNC(K26,2)*TRUNC(L26,2),2)</f>
        <v>0</v>
      </c>
    </row>
    <row r="27" spans="1:13" ht="55.5" customHeight="1" x14ac:dyDescent="0.25">
      <c r="A27" s="103"/>
      <c r="B27" s="103"/>
      <c r="C27" s="103"/>
      <c r="D27" s="135" t="s">
        <v>117</v>
      </c>
      <c r="E27" s="136"/>
      <c r="F27" s="136"/>
      <c r="G27" s="136"/>
      <c r="H27" s="136"/>
      <c r="I27" s="136"/>
      <c r="J27" s="137"/>
      <c r="K27" s="103"/>
      <c r="L27" s="103"/>
      <c r="M27" s="103"/>
    </row>
    <row r="28" spans="1:13" x14ac:dyDescent="0.25">
      <c r="A28" s="103"/>
      <c r="B28" s="103"/>
      <c r="C28" s="103"/>
      <c r="D28" s="107"/>
      <c r="E28" s="102" t="s">
        <v>105</v>
      </c>
      <c r="F28" s="104">
        <v>1.1000000000000001</v>
      </c>
      <c r="G28" s="105">
        <v>40</v>
      </c>
      <c r="H28" s="105">
        <v>0</v>
      </c>
      <c r="I28" s="105">
        <v>0</v>
      </c>
      <c r="J28" s="105">
        <v>44</v>
      </c>
      <c r="K28" s="103"/>
      <c r="L28" s="103"/>
      <c r="M28" s="103"/>
    </row>
    <row r="29" spans="1:13" ht="17.100000000000001" customHeight="1" x14ac:dyDescent="0.25">
      <c r="A29" s="101" t="s">
        <v>118</v>
      </c>
      <c r="B29" s="102" t="s">
        <v>37</v>
      </c>
      <c r="C29" s="102" t="s">
        <v>31</v>
      </c>
      <c r="D29" s="135" t="s">
        <v>119</v>
      </c>
      <c r="E29" s="136"/>
      <c r="F29" s="136"/>
      <c r="G29" s="136"/>
      <c r="H29" s="136"/>
      <c r="I29" s="136"/>
      <c r="J29" s="137"/>
      <c r="K29" s="105">
        <v>1</v>
      </c>
      <c r="L29" s="121"/>
      <c r="M29" s="106">
        <f>+ROUND(+TRUNC(K29,2)*TRUNC(L29,2),2)</f>
        <v>0</v>
      </c>
    </row>
    <row r="30" spans="1:13" ht="70.5" customHeight="1" x14ac:dyDescent="0.25">
      <c r="A30" s="103"/>
      <c r="B30" s="103"/>
      <c r="C30" s="103"/>
      <c r="D30" s="135" t="s">
        <v>120</v>
      </c>
      <c r="E30" s="136"/>
      <c r="F30" s="136"/>
      <c r="G30" s="136"/>
      <c r="H30" s="136"/>
      <c r="I30" s="136"/>
      <c r="J30" s="137"/>
      <c r="K30" s="103"/>
      <c r="L30" s="103"/>
      <c r="M30" s="103"/>
    </row>
    <row r="31" spans="1:13" x14ac:dyDescent="0.25">
      <c r="A31" s="103"/>
      <c r="B31" s="103"/>
      <c r="C31" s="103"/>
      <c r="D31" s="107"/>
      <c r="E31" s="102" t="s">
        <v>121</v>
      </c>
      <c r="F31" s="104">
        <v>1</v>
      </c>
      <c r="G31" s="105">
        <v>0</v>
      </c>
      <c r="H31" s="105">
        <v>0</v>
      </c>
      <c r="I31" s="105">
        <v>0</v>
      </c>
      <c r="J31" s="105">
        <v>1</v>
      </c>
      <c r="K31" s="103"/>
      <c r="L31" s="103"/>
      <c r="M31" s="103"/>
    </row>
    <row r="32" spans="1:13" x14ac:dyDescent="0.25">
      <c r="A32" s="103"/>
      <c r="B32" s="103"/>
      <c r="C32" s="108" t="s">
        <v>29</v>
      </c>
      <c r="D32" s="107"/>
      <c r="E32" s="103"/>
      <c r="F32" s="104"/>
      <c r="G32" s="103"/>
      <c r="H32" s="103"/>
      <c r="I32" s="103"/>
      <c r="J32" s="109" t="s">
        <v>122</v>
      </c>
      <c r="K32" s="105"/>
      <c r="L32" s="110"/>
      <c r="M32" s="111">
        <f>SUM(M26:M31)</f>
        <v>0</v>
      </c>
    </row>
    <row r="33" spans="1:13" ht="17.100000000000001" customHeight="1" x14ac:dyDescent="0.25">
      <c r="A33" s="99" t="s">
        <v>123</v>
      </c>
      <c r="B33" s="99" t="s">
        <v>88</v>
      </c>
      <c r="C33" s="99" t="s">
        <v>2</v>
      </c>
      <c r="D33" s="138" t="s">
        <v>124</v>
      </c>
      <c r="E33" s="139"/>
      <c r="F33" s="139"/>
      <c r="G33" s="139"/>
      <c r="H33" s="139"/>
      <c r="I33" s="139"/>
      <c r="J33" s="140"/>
      <c r="K33" s="100"/>
      <c r="L33" s="100"/>
      <c r="M33" s="100"/>
    </row>
    <row r="34" spans="1:13" ht="17.100000000000001" customHeight="1" x14ac:dyDescent="0.25">
      <c r="A34" s="101" t="s">
        <v>125</v>
      </c>
      <c r="B34" s="102" t="s">
        <v>37</v>
      </c>
      <c r="C34" s="102" t="s">
        <v>31</v>
      </c>
      <c r="D34" s="135" t="s">
        <v>126</v>
      </c>
      <c r="E34" s="136"/>
      <c r="F34" s="136"/>
      <c r="G34" s="136"/>
      <c r="H34" s="136"/>
      <c r="I34" s="136"/>
      <c r="J34" s="137"/>
      <c r="K34" s="105">
        <v>7</v>
      </c>
      <c r="L34" s="121"/>
      <c r="M34" s="106">
        <f>+ROUND(+TRUNC(K34,2)*TRUNC(L34,2),2)</f>
        <v>0</v>
      </c>
    </row>
    <row r="35" spans="1:13" ht="129.75" customHeight="1" x14ac:dyDescent="0.25">
      <c r="A35" s="103"/>
      <c r="B35" s="103"/>
      <c r="C35" s="103"/>
      <c r="D35" s="135" t="s">
        <v>127</v>
      </c>
      <c r="E35" s="136"/>
      <c r="F35" s="136"/>
      <c r="G35" s="136"/>
      <c r="H35" s="136"/>
      <c r="I35" s="136"/>
      <c r="J35" s="137"/>
      <c r="K35" s="103"/>
      <c r="L35" s="103"/>
      <c r="M35" s="103"/>
    </row>
    <row r="36" spans="1:13" x14ac:dyDescent="0.25">
      <c r="A36" s="103"/>
      <c r="B36" s="103"/>
      <c r="C36" s="103"/>
      <c r="D36" s="107"/>
      <c r="E36" s="102" t="s">
        <v>103</v>
      </c>
      <c r="F36" s="104">
        <v>1</v>
      </c>
      <c r="G36" s="105">
        <v>0</v>
      </c>
      <c r="H36" s="105">
        <v>0</v>
      </c>
      <c r="I36" s="105">
        <v>0</v>
      </c>
      <c r="J36" s="105">
        <v>1</v>
      </c>
      <c r="K36" s="103"/>
      <c r="L36" s="103"/>
      <c r="M36" s="103"/>
    </row>
    <row r="37" spans="1:13" x14ac:dyDescent="0.25">
      <c r="A37" s="103"/>
      <c r="B37" s="103"/>
      <c r="C37" s="103"/>
      <c r="D37" s="107"/>
      <c r="E37" s="102" t="s">
        <v>104</v>
      </c>
      <c r="F37" s="104">
        <v>2</v>
      </c>
      <c r="G37" s="105">
        <v>0</v>
      </c>
      <c r="H37" s="105">
        <v>0</v>
      </c>
      <c r="I37" s="105">
        <v>0</v>
      </c>
      <c r="J37" s="105">
        <v>2</v>
      </c>
      <c r="K37" s="103"/>
      <c r="L37" s="103"/>
      <c r="M37" s="103"/>
    </row>
    <row r="38" spans="1:13" x14ac:dyDescent="0.25">
      <c r="A38" s="103"/>
      <c r="B38" s="103"/>
      <c r="C38" s="103"/>
      <c r="D38" s="107"/>
      <c r="E38" s="102" t="s">
        <v>105</v>
      </c>
      <c r="F38" s="104">
        <v>2</v>
      </c>
      <c r="G38" s="105">
        <v>0</v>
      </c>
      <c r="H38" s="105">
        <v>0</v>
      </c>
      <c r="I38" s="105">
        <v>0</v>
      </c>
      <c r="J38" s="105">
        <v>2</v>
      </c>
      <c r="K38" s="103"/>
      <c r="L38" s="103"/>
      <c r="M38" s="103"/>
    </row>
    <row r="39" spans="1:13" x14ac:dyDescent="0.25">
      <c r="A39" s="103"/>
      <c r="B39" s="103"/>
      <c r="C39" s="103"/>
      <c r="D39" s="107"/>
      <c r="E39" s="102" t="s">
        <v>106</v>
      </c>
      <c r="F39" s="104">
        <v>2</v>
      </c>
      <c r="G39" s="105">
        <v>0</v>
      </c>
      <c r="H39" s="105">
        <v>0</v>
      </c>
      <c r="I39" s="105">
        <v>0</v>
      </c>
      <c r="J39" s="105">
        <v>2</v>
      </c>
      <c r="K39" s="103"/>
      <c r="L39" s="103"/>
      <c r="M39" s="103"/>
    </row>
    <row r="40" spans="1:13" ht="17.100000000000001" customHeight="1" x14ac:dyDescent="0.25">
      <c r="A40" s="101" t="s">
        <v>128</v>
      </c>
      <c r="B40" s="102" t="s">
        <v>37</v>
      </c>
      <c r="C40" s="102" t="s">
        <v>31</v>
      </c>
      <c r="D40" s="135" t="s">
        <v>129</v>
      </c>
      <c r="E40" s="136"/>
      <c r="F40" s="136"/>
      <c r="G40" s="136"/>
      <c r="H40" s="136"/>
      <c r="I40" s="136"/>
      <c r="J40" s="137"/>
      <c r="K40" s="105">
        <v>1</v>
      </c>
      <c r="L40" s="121"/>
      <c r="M40" s="106">
        <f>+ROUND(+TRUNC(K40,2)*TRUNC(L40,2),2)</f>
        <v>0</v>
      </c>
    </row>
    <row r="41" spans="1:13" ht="223.5" customHeight="1" x14ac:dyDescent="0.25">
      <c r="A41" s="103"/>
      <c r="B41" s="103"/>
      <c r="C41" s="103"/>
      <c r="D41" s="135" t="s">
        <v>130</v>
      </c>
      <c r="E41" s="136"/>
      <c r="F41" s="136"/>
      <c r="G41" s="136"/>
      <c r="H41" s="136"/>
      <c r="I41" s="136"/>
      <c r="J41" s="137"/>
      <c r="K41" s="103"/>
      <c r="L41" s="103"/>
      <c r="M41" s="103"/>
    </row>
    <row r="42" spans="1:13" x14ac:dyDescent="0.25">
      <c r="A42" s="103"/>
      <c r="B42" s="103"/>
      <c r="C42" s="103"/>
      <c r="D42" s="107"/>
      <c r="E42" s="102" t="s">
        <v>131</v>
      </c>
      <c r="F42" s="104">
        <v>1</v>
      </c>
      <c r="G42" s="105">
        <v>0</v>
      </c>
      <c r="H42" s="105">
        <v>0</v>
      </c>
      <c r="I42" s="105">
        <v>0</v>
      </c>
      <c r="J42" s="105">
        <v>1</v>
      </c>
      <c r="K42" s="103"/>
      <c r="L42" s="103"/>
      <c r="M42" s="103"/>
    </row>
    <row r="43" spans="1:13" ht="17.100000000000001" customHeight="1" x14ac:dyDescent="0.25">
      <c r="A43" s="101" t="s">
        <v>132</v>
      </c>
      <c r="B43" s="102" t="s">
        <v>37</v>
      </c>
      <c r="C43" s="102" t="s">
        <v>31</v>
      </c>
      <c r="D43" s="135" t="s">
        <v>133</v>
      </c>
      <c r="E43" s="136"/>
      <c r="F43" s="136"/>
      <c r="G43" s="136"/>
      <c r="H43" s="136"/>
      <c r="I43" s="136"/>
      <c r="J43" s="137"/>
      <c r="K43" s="105">
        <v>1</v>
      </c>
      <c r="L43" s="121"/>
      <c r="M43" s="106">
        <f>+ROUND(+TRUNC(K43,2)*TRUNC(L43,2),2)</f>
        <v>0</v>
      </c>
    </row>
    <row r="44" spans="1:13" ht="110.25" customHeight="1" x14ac:dyDescent="0.25">
      <c r="A44" s="103"/>
      <c r="B44" s="103"/>
      <c r="C44" s="103"/>
      <c r="D44" s="135" t="s">
        <v>134</v>
      </c>
      <c r="E44" s="136"/>
      <c r="F44" s="136"/>
      <c r="G44" s="136"/>
      <c r="H44" s="136"/>
      <c r="I44" s="136"/>
      <c r="J44" s="137"/>
      <c r="K44" s="103"/>
      <c r="L44" s="103"/>
      <c r="M44" s="103"/>
    </row>
    <row r="45" spans="1:13" x14ac:dyDescent="0.25">
      <c r="A45" s="103"/>
      <c r="B45" s="103"/>
      <c r="C45" s="103"/>
      <c r="D45" s="107"/>
      <c r="E45" s="102" t="s">
        <v>135</v>
      </c>
      <c r="F45" s="104">
        <v>1</v>
      </c>
      <c r="G45" s="105">
        <v>0</v>
      </c>
      <c r="H45" s="105">
        <v>0</v>
      </c>
      <c r="I45" s="105">
        <v>0</v>
      </c>
      <c r="J45" s="105">
        <v>1</v>
      </c>
      <c r="K45" s="103"/>
      <c r="L45" s="103"/>
      <c r="M45" s="103"/>
    </row>
    <row r="46" spans="1:13" ht="17.100000000000001" customHeight="1" x14ac:dyDescent="0.25">
      <c r="A46" s="101" t="s">
        <v>136</v>
      </c>
      <c r="B46" s="102" t="s">
        <v>37</v>
      </c>
      <c r="C46" s="102" t="s">
        <v>30</v>
      </c>
      <c r="D46" s="135" t="s">
        <v>137</v>
      </c>
      <c r="E46" s="136"/>
      <c r="F46" s="136"/>
      <c r="G46" s="136"/>
      <c r="H46" s="136"/>
      <c r="I46" s="136"/>
      <c r="J46" s="137"/>
      <c r="K46" s="105">
        <v>87</v>
      </c>
      <c r="L46" s="121"/>
      <c r="M46" s="106">
        <f>+ROUND(+TRUNC(K46,2)*TRUNC(L46,2),2)</f>
        <v>0</v>
      </c>
    </row>
    <row r="47" spans="1:13" ht="110.25" customHeight="1" x14ac:dyDescent="0.25">
      <c r="A47" s="103"/>
      <c r="B47" s="103"/>
      <c r="C47" s="103"/>
      <c r="D47" s="135" t="s">
        <v>138</v>
      </c>
      <c r="E47" s="136"/>
      <c r="F47" s="136"/>
      <c r="G47" s="136"/>
      <c r="H47" s="136"/>
      <c r="I47" s="136"/>
      <c r="J47" s="137"/>
      <c r="K47" s="103"/>
      <c r="L47" s="103"/>
      <c r="M47" s="103"/>
    </row>
    <row r="48" spans="1:13" x14ac:dyDescent="0.25">
      <c r="A48" s="103"/>
      <c r="B48" s="103"/>
      <c r="C48" s="103"/>
      <c r="D48" s="107"/>
      <c r="E48" s="102" t="s">
        <v>139</v>
      </c>
      <c r="F48" s="104">
        <v>1</v>
      </c>
      <c r="G48" s="112">
        <v>40</v>
      </c>
      <c r="H48" s="112">
        <v>0</v>
      </c>
      <c r="I48" s="112">
        <v>0</v>
      </c>
      <c r="J48" s="112">
        <v>40</v>
      </c>
      <c r="K48" s="103"/>
      <c r="L48" s="103"/>
      <c r="M48" s="103"/>
    </row>
    <row r="49" spans="1:13" x14ac:dyDescent="0.25">
      <c r="A49" s="103"/>
      <c r="B49" s="103"/>
      <c r="C49" s="103"/>
      <c r="D49" s="107"/>
      <c r="E49" s="102" t="s">
        <v>140</v>
      </c>
      <c r="F49" s="104">
        <v>1</v>
      </c>
      <c r="G49" s="112">
        <v>32</v>
      </c>
      <c r="H49" s="112">
        <v>0</v>
      </c>
      <c r="I49" s="112">
        <v>0</v>
      </c>
      <c r="J49" s="112">
        <v>32</v>
      </c>
      <c r="K49" s="103"/>
      <c r="L49" s="103"/>
      <c r="M49" s="103"/>
    </row>
    <row r="50" spans="1:13" x14ac:dyDescent="0.25">
      <c r="A50" s="103"/>
      <c r="B50" s="103"/>
      <c r="C50" s="103"/>
      <c r="D50" s="107"/>
      <c r="E50" s="102" t="s">
        <v>141</v>
      </c>
      <c r="F50" s="104">
        <v>1</v>
      </c>
      <c r="G50" s="112">
        <v>15</v>
      </c>
      <c r="H50" s="112">
        <v>0</v>
      </c>
      <c r="I50" s="112">
        <v>0</v>
      </c>
      <c r="J50" s="112">
        <v>15</v>
      </c>
      <c r="K50" s="103"/>
      <c r="L50" s="103"/>
      <c r="M50" s="103"/>
    </row>
    <row r="51" spans="1:13" ht="17.100000000000001" customHeight="1" x14ac:dyDescent="0.25">
      <c r="A51" s="101" t="s">
        <v>142</v>
      </c>
      <c r="B51" s="102" t="s">
        <v>37</v>
      </c>
      <c r="C51" s="102" t="s">
        <v>31</v>
      </c>
      <c r="D51" s="135" t="s">
        <v>143</v>
      </c>
      <c r="E51" s="136"/>
      <c r="F51" s="136"/>
      <c r="G51" s="136"/>
      <c r="H51" s="136"/>
      <c r="I51" s="136"/>
      <c r="J51" s="137"/>
      <c r="K51" s="105">
        <v>2</v>
      </c>
      <c r="L51" s="121"/>
      <c r="M51" s="106">
        <f>+ROUND(+TRUNC(K51,2)*TRUNC(L51,2),2)</f>
        <v>0</v>
      </c>
    </row>
    <row r="52" spans="1:13" ht="81" customHeight="1" x14ac:dyDescent="0.25">
      <c r="A52" s="103"/>
      <c r="B52" s="103"/>
      <c r="C52" s="103"/>
      <c r="D52" s="135" t="s">
        <v>144</v>
      </c>
      <c r="E52" s="136"/>
      <c r="F52" s="136"/>
      <c r="G52" s="136"/>
      <c r="H52" s="136"/>
      <c r="I52" s="136"/>
      <c r="J52" s="137"/>
      <c r="K52" s="103"/>
      <c r="L52" s="103"/>
      <c r="M52" s="103"/>
    </row>
    <row r="53" spans="1:13" x14ac:dyDescent="0.25">
      <c r="A53" s="103"/>
      <c r="B53" s="103"/>
      <c r="C53" s="103"/>
      <c r="D53" s="107"/>
      <c r="E53" s="102" t="s">
        <v>145</v>
      </c>
      <c r="F53" s="104">
        <v>1</v>
      </c>
      <c r="G53" s="105">
        <v>0</v>
      </c>
      <c r="H53" s="105">
        <v>0</v>
      </c>
      <c r="I53" s="105">
        <v>0</v>
      </c>
      <c r="J53" s="105">
        <v>1</v>
      </c>
      <c r="K53" s="103"/>
      <c r="L53" s="103"/>
      <c r="M53" s="103"/>
    </row>
    <row r="54" spans="1:13" x14ac:dyDescent="0.25">
      <c r="A54" s="103"/>
      <c r="B54" s="103"/>
      <c r="C54" s="103"/>
      <c r="D54" s="107"/>
      <c r="E54" s="102" t="s">
        <v>146</v>
      </c>
      <c r="F54" s="104">
        <v>1</v>
      </c>
      <c r="G54" s="105">
        <v>0</v>
      </c>
      <c r="H54" s="105">
        <v>0</v>
      </c>
      <c r="I54" s="105">
        <v>0</v>
      </c>
      <c r="J54" s="105">
        <v>1</v>
      </c>
      <c r="K54" s="103"/>
      <c r="L54" s="103"/>
      <c r="M54" s="103"/>
    </row>
    <row r="55" spans="1:13" ht="17.100000000000001" customHeight="1" x14ac:dyDescent="0.25">
      <c r="A55" s="101" t="s">
        <v>147</v>
      </c>
      <c r="B55" s="102" t="s">
        <v>37</v>
      </c>
      <c r="C55" s="102" t="s">
        <v>31</v>
      </c>
      <c r="D55" s="135" t="s">
        <v>148</v>
      </c>
      <c r="E55" s="136"/>
      <c r="F55" s="136"/>
      <c r="G55" s="136"/>
      <c r="H55" s="136"/>
      <c r="I55" s="136"/>
      <c r="J55" s="137"/>
      <c r="K55" s="105">
        <v>1</v>
      </c>
      <c r="L55" s="121"/>
      <c r="M55" s="106">
        <f>+ROUND(+TRUNC(K55,2)*TRUNC(L55,2),2)</f>
        <v>0</v>
      </c>
    </row>
    <row r="56" spans="1:13" ht="177" customHeight="1" x14ac:dyDescent="0.25">
      <c r="A56" s="103"/>
      <c r="B56" s="103"/>
      <c r="C56" s="103"/>
      <c r="D56" s="135" t="s">
        <v>149</v>
      </c>
      <c r="E56" s="136"/>
      <c r="F56" s="136"/>
      <c r="G56" s="136"/>
      <c r="H56" s="136"/>
      <c r="I56" s="136"/>
      <c r="J56" s="137"/>
      <c r="K56" s="103"/>
      <c r="L56" s="103"/>
      <c r="M56" s="103"/>
    </row>
    <row r="57" spans="1:13" x14ac:dyDescent="0.25">
      <c r="A57" s="103"/>
      <c r="B57" s="103"/>
      <c r="C57" s="103"/>
      <c r="D57" s="107"/>
      <c r="E57" s="102" t="s">
        <v>150</v>
      </c>
      <c r="F57" s="104">
        <v>1</v>
      </c>
      <c r="G57" s="105">
        <v>0</v>
      </c>
      <c r="H57" s="105">
        <v>0</v>
      </c>
      <c r="I57" s="105">
        <v>0</v>
      </c>
      <c r="J57" s="105">
        <v>1</v>
      </c>
      <c r="K57" s="103"/>
      <c r="L57" s="103"/>
      <c r="M57" s="103"/>
    </row>
    <row r="58" spans="1:13" ht="17.100000000000001" customHeight="1" x14ac:dyDescent="0.25">
      <c r="A58" s="101" t="s">
        <v>151</v>
      </c>
      <c r="B58" s="102" t="s">
        <v>37</v>
      </c>
      <c r="C58" s="102" t="s">
        <v>31</v>
      </c>
      <c r="D58" s="135" t="s">
        <v>152</v>
      </c>
      <c r="E58" s="136"/>
      <c r="F58" s="136"/>
      <c r="G58" s="136"/>
      <c r="H58" s="136"/>
      <c r="I58" s="136"/>
      <c r="J58" s="137"/>
      <c r="K58" s="105">
        <v>1</v>
      </c>
      <c r="L58" s="121"/>
      <c r="M58" s="106">
        <f>+ROUND(+TRUNC(K58,2)*TRUNC(L58,2),2)</f>
        <v>0</v>
      </c>
    </row>
    <row r="59" spans="1:13" ht="105" customHeight="1" x14ac:dyDescent="0.25">
      <c r="A59" s="103"/>
      <c r="B59" s="103"/>
      <c r="C59" s="103"/>
      <c r="D59" s="135" t="s">
        <v>153</v>
      </c>
      <c r="E59" s="136"/>
      <c r="F59" s="136"/>
      <c r="G59" s="136"/>
      <c r="H59" s="136"/>
      <c r="I59" s="136"/>
      <c r="J59" s="137"/>
      <c r="K59" s="103"/>
      <c r="L59" s="103"/>
      <c r="M59" s="103"/>
    </row>
    <row r="60" spans="1:13" x14ac:dyDescent="0.25">
      <c r="A60" s="103"/>
      <c r="B60" s="103"/>
      <c r="C60" s="103"/>
      <c r="D60" s="107"/>
      <c r="E60" s="102" t="s">
        <v>154</v>
      </c>
      <c r="F60" s="104">
        <v>1</v>
      </c>
      <c r="G60" s="105">
        <v>0</v>
      </c>
      <c r="H60" s="105">
        <v>0</v>
      </c>
      <c r="I60" s="105">
        <v>0</v>
      </c>
      <c r="J60" s="105">
        <v>1</v>
      </c>
      <c r="K60" s="103"/>
      <c r="L60" s="103"/>
      <c r="M60" s="103"/>
    </row>
    <row r="61" spans="1:13" ht="17.100000000000001" customHeight="1" x14ac:dyDescent="0.25">
      <c r="A61" s="101" t="s">
        <v>155</v>
      </c>
      <c r="B61" s="102" t="s">
        <v>37</v>
      </c>
      <c r="C61" s="102" t="s">
        <v>31</v>
      </c>
      <c r="D61" s="135" t="s">
        <v>156</v>
      </c>
      <c r="E61" s="136"/>
      <c r="F61" s="136"/>
      <c r="G61" s="136"/>
      <c r="H61" s="136"/>
      <c r="I61" s="136"/>
      <c r="J61" s="137"/>
      <c r="K61" s="105">
        <v>1</v>
      </c>
      <c r="L61" s="121"/>
      <c r="M61" s="106">
        <f>+ROUND(+TRUNC(K61,2)*TRUNC(L61,2),2)</f>
        <v>0</v>
      </c>
    </row>
    <row r="62" spans="1:13" ht="101.25" customHeight="1" x14ac:dyDescent="0.25">
      <c r="A62" s="103"/>
      <c r="B62" s="103"/>
      <c r="C62" s="103"/>
      <c r="D62" s="135" t="s">
        <v>157</v>
      </c>
      <c r="E62" s="136"/>
      <c r="F62" s="136"/>
      <c r="G62" s="136"/>
      <c r="H62" s="136"/>
      <c r="I62" s="136"/>
      <c r="J62" s="137"/>
      <c r="K62" s="103"/>
      <c r="L62" s="103"/>
      <c r="M62" s="103"/>
    </row>
    <row r="63" spans="1:13" x14ac:dyDescent="0.25">
      <c r="A63" s="103"/>
      <c r="B63" s="103"/>
      <c r="C63" s="103"/>
      <c r="D63" s="107"/>
      <c r="E63" s="102" t="s">
        <v>121</v>
      </c>
      <c r="F63" s="104">
        <v>1</v>
      </c>
      <c r="G63" s="105">
        <v>0</v>
      </c>
      <c r="H63" s="105">
        <v>0</v>
      </c>
      <c r="I63" s="105">
        <v>0</v>
      </c>
      <c r="J63" s="105">
        <v>1</v>
      </c>
      <c r="K63" s="103"/>
      <c r="L63" s="103"/>
      <c r="M63" s="103"/>
    </row>
    <row r="64" spans="1:13" ht="17.100000000000001" customHeight="1" x14ac:dyDescent="0.25">
      <c r="A64" s="101" t="s">
        <v>158</v>
      </c>
      <c r="B64" s="102" t="s">
        <v>37</v>
      </c>
      <c r="C64" s="102" t="s">
        <v>31</v>
      </c>
      <c r="D64" s="135" t="s">
        <v>159</v>
      </c>
      <c r="E64" s="136"/>
      <c r="F64" s="136"/>
      <c r="G64" s="136"/>
      <c r="H64" s="136"/>
      <c r="I64" s="136"/>
      <c r="J64" s="137"/>
      <c r="K64" s="105">
        <v>9</v>
      </c>
      <c r="L64" s="121"/>
      <c r="M64" s="106">
        <f>+ROUND(+TRUNC(K64,2)*TRUNC(L64,2),2)</f>
        <v>0</v>
      </c>
    </row>
    <row r="65" spans="1:13" ht="66.75" customHeight="1" x14ac:dyDescent="0.25">
      <c r="A65" s="103"/>
      <c r="B65" s="103"/>
      <c r="C65" s="103"/>
      <c r="D65" s="135" t="s">
        <v>160</v>
      </c>
      <c r="E65" s="136"/>
      <c r="F65" s="136"/>
      <c r="G65" s="136"/>
      <c r="H65" s="136"/>
      <c r="I65" s="136"/>
      <c r="J65" s="137"/>
      <c r="K65" s="103"/>
      <c r="L65" s="103"/>
      <c r="M65" s="103"/>
    </row>
    <row r="66" spans="1:13" x14ac:dyDescent="0.25">
      <c r="A66" s="103"/>
      <c r="B66" s="103"/>
      <c r="C66" s="103"/>
      <c r="D66" s="107"/>
      <c r="E66" s="102" t="s">
        <v>161</v>
      </c>
      <c r="F66" s="104">
        <v>7</v>
      </c>
      <c r="G66" s="105">
        <v>0</v>
      </c>
      <c r="H66" s="105">
        <v>0</v>
      </c>
      <c r="I66" s="105">
        <v>0</v>
      </c>
      <c r="J66" s="105">
        <v>7</v>
      </c>
      <c r="K66" s="103"/>
      <c r="L66" s="103"/>
      <c r="M66" s="103"/>
    </row>
    <row r="67" spans="1:13" x14ac:dyDescent="0.25">
      <c r="A67" s="103"/>
      <c r="B67" s="103"/>
      <c r="C67" s="103"/>
      <c r="D67" s="107"/>
      <c r="E67" s="102" t="s">
        <v>162</v>
      </c>
      <c r="F67" s="104">
        <v>1</v>
      </c>
      <c r="G67" s="105">
        <v>0</v>
      </c>
      <c r="H67" s="105">
        <v>0</v>
      </c>
      <c r="I67" s="105">
        <v>0</v>
      </c>
      <c r="J67" s="105">
        <v>1</v>
      </c>
      <c r="K67" s="103"/>
      <c r="L67" s="103"/>
      <c r="M67" s="103"/>
    </row>
    <row r="68" spans="1:13" x14ac:dyDescent="0.25">
      <c r="A68" s="103"/>
      <c r="B68" s="103"/>
      <c r="C68" s="103"/>
      <c r="D68" s="107"/>
      <c r="E68" s="102" t="s">
        <v>163</v>
      </c>
      <c r="F68" s="104">
        <v>1</v>
      </c>
      <c r="G68" s="105">
        <v>0</v>
      </c>
      <c r="H68" s="105">
        <v>0</v>
      </c>
      <c r="I68" s="105">
        <v>0</v>
      </c>
      <c r="J68" s="105">
        <v>1</v>
      </c>
      <c r="K68" s="103"/>
      <c r="L68" s="103"/>
      <c r="M68" s="103"/>
    </row>
    <row r="69" spans="1:13" ht="17.100000000000001" customHeight="1" x14ac:dyDescent="0.25">
      <c r="A69" s="101" t="s">
        <v>164</v>
      </c>
      <c r="B69" s="102" t="s">
        <v>37</v>
      </c>
      <c r="C69" s="102" t="s">
        <v>31</v>
      </c>
      <c r="D69" s="135" t="s">
        <v>165</v>
      </c>
      <c r="E69" s="136"/>
      <c r="F69" s="136"/>
      <c r="G69" s="136"/>
      <c r="H69" s="136"/>
      <c r="I69" s="136"/>
      <c r="J69" s="137"/>
      <c r="K69" s="105">
        <v>1</v>
      </c>
      <c r="L69" s="121"/>
      <c r="M69" s="106">
        <f>+ROUND(+TRUNC(K69,2)*TRUNC(L69,2),2)</f>
        <v>0</v>
      </c>
    </row>
    <row r="70" spans="1:13" ht="69" customHeight="1" x14ac:dyDescent="0.25">
      <c r="A70" s="103"/>
      <c r="B70" s="103"/>
      <c r="C70" s="103"/>
      <c r="D70" s="135" t="s">
        <v>166</v>
      </c>
      <c r="E70" s="136"/>
      <c r="F70" s="136"/>
      <c r="G70" s="136"/>
      <c r="H70" s="136"/>
      <c r="I70" s="136"/>
      <c r="J70" s="137"/>
      <c r="K70" s="103"/>
      <c r="L70" s="103"/>
      <c r="M70" s="103"/>
    </row>
    <row r="71" spans="1:13" x14ac:dyDescent="0.25">
      <c r="A71" s="103"/>
      <c r="B71" s="103"/>
      <c r="C71" s="103"/>
      <c r="D71" s="107"/>
      <c r="E71" s="102" t="s">
        <v>167</v>
      </c>
      <c r="F71" s="104">
        <v>1</v>
      </c>
      <c r="G71" s="105">
        <v>0</v>
      </c>
      <c r="H71" s="105">
        <v>0</v>
      </c>
      <c r="I71" s="105">
        <v>0</v>
      </c>
      <c r="J71" s="105">
        <v>1</v>
      </c>
      <c r="K71" s="103"/>
      <c r="L71" s="103"/>
      <c r="M71" s="103"/>
    </row>
    <row r="72" spans="1:13" x14ac:dyDescent="0.25">
      <c r="A72" s="103"/>
      <c r="B72" s="103"/>
      <c r="C72" s="108" t="s">
        <v>29</v>
      </c>
      <c r="D72" s="107"/>
      <c r="E72" s="103"/>
      <c r="F72" s="104"/>
      <c r="G72" s="103"/>
      <c r="H72" s="103"/>
      <c r="I72" s="103"/>
      <c r="J72" s="109" t="s">
        <v>168</v>
      </c>
      <c r="K72" s="105"/>
      <c r="L72" s="110"/>
      <c r="M72" s="111">
        <f>SUM(M34:M71)</f>
        <v>0</v>
      </c>
    </row>
    <row r="73" spans="1:13" ht="17.100000000000001" customHeight="1" x14ac:dyDescent="0.25">
      <c r="A73" s="99" t="s">
        <v>169</v>
      </c>
      <c r="B73" s="99" t="s">
        <v>88</v>
      </c>
      <c r="C73" s="99" t="s">
        <v>2</v>
      </c>
      <c r="D73" s="138" t="s">
        <v>170</v>
      </c>
      <c r="E73" s="139"/>
      <c r="F73" s="139"/>
      <c r="G73" s="139"/>
      <c r="H73" s="139"/>
      <c r="I73" s="139"/>
      <c r="J73" s="140"/>
      <c r="K73" s="100"/>
      <c r="L73" s="100"/>
      <c r="M73" s="100"/>
    </row>
    <row r="74" spans="1:13" ht="17.100000000000001" customHeight="1" x14ac:dyDescent="0.25">
      <c r="A74" s="101" t="s">
        <v>171</v>
      </c>
      <c r="B74" s="102" t="s">
        <v>37</v>
      </c>
      <c r="C74" s="102" t="s">
        <v>30</v>
      </c>
      <c r="D74" s="135" t="s">
        <v>172</v>
      </c>
      <c r="E74" s="136"/>
      <c r="F74" s="136"/>
      <c r="G74" s="136"/>
      <c r="H74" s="136"/>
      <c r="I74" s="136"/>
      <c r="J74" s="137"/>
      <c r="K74" s="105">
        <v>60</v>
      </c>
      <c r="L74" s="121"/>
      <c r="M74" s="106">
        <f>+ROUND(+TRUNC(K74,2)*TRUNC(L74,2),2)</f>
        <v>0</v>
      </c>
    </row>
    <row r="75" spans="1:13" ht="69" customHeight="1" x14ac:dyDescent="0.25">
      <c r="A75" s="103"/>
      <c r="B75" s="103"/>
      <c r="C75" s="103"/>
      <c r="D75" s="135" t="s">
        <v>173</v>
      </c>
      <c r="E75" s="136"/>
      <c r="F75" s="136"/>
      <c r="G75" s="136"/>
      <c r="H75" s="136"/>
      <c r="I75" s="136"/>
      <c r="J75" s="137"/>
      <c r="K75" s="103"/>
      <c r="L75" s="103"/>
      <c r="M75" s="103"/>
    </row>
    <row r="76" spans="1:13" x14ac:dyDescent="0.25">
      <c r="A76" s="103"/>
      <c r="B76" s="103"/>
      <c r="C76" s="103"/>
      <c r="D76" s="107"/>
      <c r="E76" s="102" t="s">
        <v>174</v>
      </c>
      <c r="F76" s="104">
        <v>1</v>
      </c>
      <c r="G76" s="105">
        <v>60</v>
      </c>
      <c r="H76" s="105">
        <v>0</v>
      </c>
      <c r="I76" s="105">
        <v>0</v>
      </c>
      <c r="J76" s="105">
        <v>60</v>
      </c>
      <c r="K76" s="103"/>
      <c r="L76" s="103"/>
      <c r="M76" s="103"/>
    </row>
    <row r="77" spans="1:13" x14ac:dyDescent="0.25">
      <c r="A77" s="103"/>
      <c r="B77" s="103"/>
      <c r="C77" s="103"/>
      <c r="D77" s="107"/>
      <c r="E77" s="102" t="s">
        <v>2</v>
      </c>
      <c r="F77" s="104"/>
      <c r="G77" s="105"/>
      <c r="H77" s="105"/>
      <c r="I77" s="105"/>
      <c r="J77" s="105">
        <v>0</v>
      </c>
      <c r="K77" s="103"/>
      <c r="L77" s="103"/>
      <c r="M77" s="103"/>
    </row>
    <row r="78" spans="1:13" ht="17.100000000000001" customHeight="1" x14ac:dyDescent="0.25">
      <c r="A78" s="101" t="s">
        <v>175</v>
      </c>
      <c r="B78" s="102" t="s">
        <v>37</v>
      </c>
      <c r="C78" s="102" t="s">
        <v>30</v>
      </c>
      <c r="D78" s="135" t="s">
        <v>176</v>
      </c>
      <c r="E78" s="136"/>
      <c r="F78" s="136"/>
      <c r="G78" s="136"/>
      <c r="H78" s="136"/>
      <c r="I78" s="136"/>
      <c r="J78" s="137"/>
      <c r="K78" s="105">
        <v>60</v>
      </c>
      <c r="L78" s="121"/>
      <c r="M78" s="106">
        <f>+ROUND(+TRUNC(K78,2)*TRUNC(L78,2),2)</f>
        <v>0</v>
      </c>
    </row>
    <row r="79" spans="1:13" ht="59.25" customHeight="1" x14ac:dyDescent="0.25">
      <c r="A79" s="103"/>
      <c r="B79" s="103"/>
      <c r="C79" s="103"/>
      <c r="D79" s="135" t="s">
        <v>177</v>
      </c>
      <c r="E79" s="136"/>
      <c r="F79" s="136"/>
      <c r="G79" s="136"/>
      <c r="H79" s="136"/>
      <c r="I79" s="136"/>
      <c r="J79" s="137"/>
      <c r="K79" s="103"/>
      <c r="L79" s="103"/>
      <c r="M79" s="103"/>
    </row>
    <row r="80" spans="1:13" x14ac:dyDescent="0.25">
      <c r="A80" s="103"/>
      <c r="B80" s="103"/>
      <c r="C80" s="103"/>
      <c r="D80" s="107"/>
      <c r="E80" s="102" t="s">
        <v>174</v>
      </c>
      <c r="F80" s="104">
        <v>1</v>
      </c>
      <c r="G80" s="105">
        <v>60</v>
      </c>
      <c r="H80" s="105">
        <v>0</v>
      </c>
      <c r="I80" s="105">
        <v>0</v>
      </c>
      <c r="J80" s="105">
        <v>60</v>
      </c>
      <c r="K80" s="103"/>
      <c r="L80" s="103"/>
      <c r="M80" s="103"/>
    </row>
    <row r="81" spans="1:13" ht="17.100000000000001" customHeight="1" x14ac:dyDescent="0.25">
      <c r="A81" s="101" t="s">
        <v>178</v>
      </c>
      <c r="B81" s="102" t="s">
        <v>37</v>
      </c>
      <c r="C81" s="102" t="s">
        <v>31</v>
      </c>
      <c r="D81" s="135" t="s">
        <v>179</v>
      </c>
      <c r="E81" s="136"/>
      <c r="F81" s="136"/>
      <c r="G81" s="136"/>
      <c r="H81" s="136"/>
      <c r="I81" s="136"/>
      <c r="J81" s="137"/>
      <c r="K81" s="105">
        <v>1</v>
      </c>
      <c r="L81" s="121"/>
      <c r="M81" s="106">
        <f>+ROUND(+TRUNC(K81,2)*TRUNC(L81,2),2)</f>
        <v>0</v>
      </c>
    </row>
    <row r="82" spans="1:13" ht="111" customHeight="1" x14ac:dyDescent="0.25">
      <c r="A82" s="103"/>
      <c r="B82" s="103"/>
      <c r="C82" s="103"/>
      <c r="D82" s="135" t="s">
        <v>180</v>
      </c>
      <c r="E82" s="136"/>
      <c r="F82" s="136"/>
      <c r="G82" s="136"/>
      <c r="H82" s="136"/>
      <c r="I82" s="136"/>
      <c r="J82" s="137"/>
      <c r="K82" s="103"/>
      <c r="L82" s="103"/>
      <c r="M82" s="103"/>
    </row>
    <row r="83" spans="1:13" x14ac:dyDescent="0.25">
      <c r="A83" s="103"/>
      <c r="B83" s="103"/>
      <c r="C83" s="103"/>
      <c r="D83" s="107"/>
      <c r="E83" s="102" t="s">
        <v>181</v>
      </c>
      <c r="F83" s="104">
        <v>1</v>
      </c>
      <c r="G83" s="105">
        <v>0</v>
      </c>
      <c r="H83" s="105">
        <v>0</v>
      </c>
      <c r="I83" s="105">
        <v>0</v>
      </c>
      <c r="J83" s="105">
        <v>1</v>
      </c>
      <c r="K83" s="103"/>
      <c r="L83" s="103"/>
      <c r="M83" s="103"/>
    </row>
    <row r="84" spans="1:13" x14ac:dyDescent="0.25">
      <c r="A84" s="103"/>
      <c r="B84" s="103"/>
      <c r="C84" s="108" t="s">
        <v>29</v>
      </c>
      <c r="D84" s="107"/>
      <c r="E84" s="103"/>
      <c r="F84" s="104"/>
      <c r="G84" s="103"/>
      <c r="H84" s="103"/>
      <c r="I84" s="103"/>
      <c r="J84" s="109" t="s">
        <v>182</v>
      </c>
      <c r="K84" s="105"/>
      <c r="L84" s="110"/>
      <c r="M84" s="111">
        <f>SUM(M74:M83)</f>
        <v>0</v>
      </c>
    </row>
    <row r="85" spans="1:13" ht="17.100000000000001" customHeight="1" x14ac:dyDescent="0.25">
      <c r="A85" s="99" t="s">
        <v>183</v>
      </c>
      <c r="B85" s="99" t="s">
        <v>88</v>
      </c>
      <c r="C85" s="99" t="s">
        <v>2</v>
      </c>
      <c r="D85" s="138" t="s">
        <v>184</v>
      </c>
      <c r="E85" s="139"/>
      <c r="F85" s="139"/>
      <c r="G85" s="139"/>
      <c r="H85" s="139"/>
      <c r="I85" s="139"/>
      <c r="J85" s="140"/>
      <c r="K85" s="100"/>
      <c r="L85" s="100"/>
      <c r="M85" s="100"/>
    </row>
    <row r="86" spans="1:13" ht="17.100000000000001" customHeight="1" x14ac:dyDescent="0.25">
      <c r="A86" s="101" t="s">
        <v>185</v>
      </c>
      <c r="B86" s="102" t="s">
        <v>37</v>
      </c>
      <c r="C86" s="102" t="s">
        <v>32</v>
      </c>
      <c r="D86" s="135" t="s">
        <v>186</v>
      </c>
      <c r="E86" s="136"/>
      <c r="F86" s="136"/>
      <c r="G86" s="136"/>
      <c r="H86" s="136"/>
      <c r="I86" s="136"/>
      <c r="J86" s="137"/>
      <c r="K86" s="105">
        <v>1</v>
      </c>
      <c r="L86" s="121"/>
      <c r="M86" s="106">
        <f>+ROUND(+TRUNC(K86,2)*TRUNC(L86,2),2)</f>
        <v>0</v>
      </c>
    </row>
    <row r="87" spans="1:13" ht="156.75" customHeight="1" x14ac:dyDescent="0.25">
      <c r="A87" s="103"/>
      <c r="B87" s="103"/>
      <c r="C87" s="103"/>
      <c r="D87" s="135" t="s">
        <v>187</v>
      </c>
      <c r="E87" s="136"/>
      <c r="F87" s="136"/>
      <c r="G87" s="136"/>
      <c r="H87" s="136"/>
      <c r="I87" s="136"/>
      <c r="J87" s="137"/>
      <c r="K87" s="103"/>
      <c r="L87" s="103"/>
      <c r="M87" s="103"/>
    </row>
    <row r="88" spans="1:13" x14ac:dyDescent="0.25">
      <c r="A88" s="103"/>
      <c r="B88" s="103"/>
      <c r="C88" s="103"/>
      <c r="D88" s="107"/>
      <c r="E88" s="102" t="s">
        <v>188</v>
      </c>
      <c r="F88" s="104">
        <v>1</v>
      </c>
      <c r="G88" s="105">
        <v>0</v>
      </c>
      <c r="H88" s="105">
        <v>0</v>
      </c>
      <c r="I88" s="105">
        <v>0</v>
      </c>
      <c r="J88" s="105">
        <v>1</v>
      </c>
      <c r="K88" s="103"/>
      <c r="L88" s="103"/>
      <c r="M88" s="103"/>
    </row>
    <row r="89" spans="1:13" x14ac:dyDescent="0.25">
      <c r="A89" s="103"/>
      <c r="B89" s="103"/>
      <c r="C89" s="103"/>
      <c r="D89" s="107"/>
      <c r="E89" s="102" t="s">
        <v>2</v>
      </c>
      <c r="F89" s="104"/>
      <c r="G89" s="105"/>
      <c r="H89" s="105"/>
      <c r="I89" s="105"/>
      <c r="J89" s="105">
        <v>0</v>
      </c>
      <c r="K89" s="103"/>
      <c r="L89" s="103"/>
      <c r="M89" s="103"/>
    </row>
    <row r="90" spans="1:13" ht="17.100000000000001" customHeight="1" x14ac:dyDescent="0.25">
      <c r="A90" s="101" t="s">
        <v>189</v>
      </c>
      <c r="B90" s="102" t="s">
        <v>37</v>
      </c>
      <c r="C90" s="102" t="s">
        <v>108</v>
      </c>
      <c r="D90" s="135" t="s">
        <v>190</v>
      </c>
      <c r="E90" s="136"/>
      <c r="F90" s="136"/>
      <c r="G90" s="136"/>
      <c r="H90" s="136"/>
      <c r="I90" s="136"/>
      <c r="J90" s="137"/>
      <c r="K90" s="105">
        <v>3</v>
      </c>
      <c r="L90" s="121"/>
      <c r="M90" s="106">
        <f>+ROUND(+TRUNC(K90,2)*TRUNC(L90,2),2)</f>
        <v>0</v>
      </c>
    </row>
    <row r="91" spans="1:13" ht="93.75" customHeight="1" x14ac:dyDescent="0.25">
      <c r="A91" s="103"/>
      <c r="B91" s="103"/>
      <c r="C91" s="103"/>
      <c r="D91" s="135" t="s">
        <v>191</v>
      </c>
      <c r="E91" s="136"/>
      <c r="F91" s="136"/>
      <c r="G91" s="136"/>
      <c r="H91" s="136"/>
      <c r="I91" s="136"/>
      <c r="J91" s="137"/>
      <c r="K91" s="103"/>
      <c r="L91" s="103"/>
      <c r="M91" s="103"/>
    </row>
    <row r="92" spans="1:13" x14ac:dyDescent="0.25">
      <c r="A92" s="103"/>
      <c r="B92" s="103"/>
      <c r="C92" s="103"/>
      <c r="D92" s="107"/>
      <c r="E92" s="102" t="s">
        <v>192</v>
      </c>
      <c r="F92" s="104">
        <v>30</v>
      </c>
      <c r="G92" s="105">
        <v>0.5</v>
      </c>
      <c r="H92" s="105">
        <v>0</v>
      </c>
      <c r="I92" s="105">
        <v>0.2</v>
      </c>
      <c r="J92" s="105">
        <v>3</v>
      </c>
      <c r="K92" s="103"/>
      <c r="L92" s="103"/>
      <c r="M92" s="103"/>
    </row>
    <row r="93" spans="1:13" x14ac:dyDescent="0.25">
      <c r="A93" s="103"/>
      <c r="B93" s="103"/>
      <c r="C93" s="103"/>
      <c r="D93" s="107"/>
      <c r="E93" s="102" t="s">
        <v>2</v>
      </c>
      <c r="F93" s="104"/>
      <c r="G93" s="105"/>
      <c r="H93" s="105"/>
      <c r="I93" s="105"/>
      <c r="J93" s="105">
        <v>0</v>
      </c>
      <c r="K93" s="103"/>
      <c r="L93" s="103"/>
      <c r="M93" s="103"/>
    </row>
    <row r="94" spans="1:13" ht="17.100000000000001" customHeight="1" x14ac:dyDescent="0.25">
      <c r="A94" s="101" t="s">
        <v>193</v>
      </c>
      <c r="B94" s="102" t="s">
        <v>37</v>
      </c>
      <c r="C94" s="102" t="s">
        <v>194</v>
      </c>
      <c r="D94" s="135" t="s">
        <v>195</v>
      </c>
      <c r="E94" s="136"/>
      <c r="F94" s="136"/>
      <c r="G94" s="136"/>
      <c r="H94" s="136"/>
      <c r="I94" s="136"/>
      <c r="J94" s="137"/>
      <c r="K94" s="105">
        <v>32.4</v>
      </c>
      <c r="L94" s="121"/>
      <c r="M94" s="106">
        <f>+ROUND(+TRUNC(K94,2)*TRUNC(L94,2),2)</f>
        <v>0</v>
      </c>
    </row>
    <row r="95" spans="1:13" ht="129" customHeight="1" x14ac:dyDescent="0.25">
      <c r="A95" s="103"/>
      <c r="B95" s="103"/>
      <c r="C95" s="103"/>
      <c r="D95" s="135" t="s">
        <v>196</v>
      </c>
      <c r="E95" s="136"/>
      <c r="F95" s="136"/>
      <c r="G95" s="136"/>
      <c r="H95" s="136"/>
      <c r="I95" s="136"/>
      <c r="J95" s="137"/>
      <c r="K95" s="103"/>
      <c r="L95" s="103"/>
      <c r="M95" s="103"/>
    </row>
    <row r="96" spans="1:13" x14ac:dyDescent="0.25">
      <c r="A96" s="103"/>
      <c r="B96" s="103"/>
      <c r="C96" s="103"/>
      <c r="D96" s="107"/>
      <c r="E96" s="102" t="s">
        <v>192</v>
      </c>
      <c r="F96" s="104">
        <v>90</v>
      </c>
      <c r="G96" s="105">
        <v>0.6</v>
      </c>
      <c r="H96" s="105">
        <v>0.6</v>
      </c>
      <c r="I96" s="105">
        <v>0</v>
      </c>
      <c r="J96" s="105">
        <v>32.4</v>
      </c>
      <c r="K96" s="103"/>
      <c r="L96" s="103"/>
      <c r="M96" s="103"/>
    </row>
    <row r="97" spans="1:13" ht="17.100000000000001" customHeight="1" x14ac:dyDescent="0.25">
      <c r="A97" s="77" t="s">
        <v>197</v>
      </c>
      <c r="B97" s="77" t="s">
        <v>37</v>
      </c>
      <c r="C97" s="77" t="s">
        <v>38</v>
      </c>
      <c r="D97" s="141" t="s">
        <v>39</v>
      </c>
      <c r="E97" s="142"/>
      <c r="F97" s="142"/>
      <c r="G97" s="142"/>
      <c r="H97" s="142"/>
      <c r="I97" s="142"/>
      <c r="J97" s="143"/>
      <c r="K97" s="113">
        <v>1</v>
      </c>
      <c r="L97" s="113">
        <f>+IF(AND(OR(M137&lt;&gt;0,M138&lt;&gt;0),(+ABS(L137)+ABS(L138)=0)),9639.8,IF(OR(L137&lt;&gt;0,L138&lt;&gt;0),+ROUND(9639.8*(1+L137+L138),2),11471.36))</f>
        <v>11471.36</v>
      </c>
      <c r="M97" s="113">
        <f>+ROUND(TRUNC(K97,2)*TRUNC(L97,2),2)</f>
        <v>11471.36</v>
      </c>
    </row>
    <row r="98" spans="1:13" ht="54.75" customHeight="1" x14ac:dyDescent="0.25">
      <c r="A98" s="103"/>
      <c r="B98" s="103"/>
      <c r="C98" s="103"/>
      <c r="D98" s="135" t="s">
        <v>198</v>
      </c>
      <c r="E98" s="136"/>
      <c r="F98" s="136"/>
      <c r="G98" s="136"/>
      <c r="H98" s="136"/>
      <c r="I98" s="136"/>
      <c r="J98" s="137"/>
      <c r="K98" s="103"/>
      <c r="L98" s="103"/>
      <c r="M98" s="103"/>
    </row>
    <row r="99" spans="1:13" x14ac:dyDescent="0.25">
      <c r="A99" s="103"/>
      <c r="B99" s="103"/>
      <c r="C99" s="103"/>
      <c r="D99" s="107"/>
      <c r="E99" s="102" t="s">
        <v>199</v>
      </c>
      <c r="F99" s="104">
        <v>1</v>
      </c>
      <c r="G99" s="105">
        <v>0</v>
      </c>
      <c r="H99" s="105">
        <v>0</v>
      </c>
      <c r="I99" s="105">
        <v>0</v>
      </c>
      <c r="J99" s="105">
        <v>1</v>
      </c>
      <c r="K99" s="103"/>
      <c r="L99" s="103"/>
      <c r="M99" s="103"/>
    </row>
    <row r="100" spans="1:13" ht="17.100000000000001" customHeight="1" x14ac:dyDescent="0.25">
      <c r="A100" s="77" t="s">
        <v>200</v>
      </c>
      <c r="B100" s="77" t="s">
        <v>37</v>
      </c>
      <c r="C100" s="77" t="s">
        <v>38</v>
      </c>
      <c r="D100" s="141" t="s">
        <v>77</v>
      </c>
      <c r="E100" s="142"/>
      <c r="F100" s="142"/>
      <c r="G100" s="142"/>
      <c r="H100" s="142"/>
      <c r="I100" s="142"/>
      <c r="J100" s="143"/>
      <c r="K100" s="113">
        <v>1</v>
      </c>
      <c r="L100" s="113">
        <f>+IF(AND(OR(M137&lt;&gt;0,M138&lt;&gt;0),(+ABS(L137)+ABS(L138)=0)),1654.8,IF(OR(L137&lt;&gt;0,L138&lt;&gt;0),+ROUND(1654.8*(1+L137+L138),2),1969.21))</f>
        <v>1969.21</v>
      </c>
      <c r="M100" s="113">
        <f>+ROUND(TRUNC(K100,2)*TRUNC(L100,2),2)</f>
        <v>1969.21</v>
      </c>
    </row>
    <row r="101" spans="1:13" ht="58.5" customHeight="1" x14ac:dyDescent="0.25">
      <c r="A101" s="103"/>
      <c r="B101" s="103"/>
      <c r="C101" s="103"/>
      <c r="D101" s="135" t="s">
        <v>201</v>
      </c>
      <c r="E101" s="136"/>
      <c r="F101" s="136"/>
      <c r="G101" s="136"/>
      <c r="H101" s="136"/>
      <c r="I101" s="136"/>
      <c r="J101" s="137"/>
      <c r="K101" s="103"/>
      <c r="L101" s="103"/>
      <c r="M101" s="103"/>
    </row>
    <row r="102" spans="1:13" x14ac:dyDescent="0.25">
      <c r="A102" s="103"/>
      <c r="B102" s="103"/>
      <c r="C102" s="103"/>
      <c r="D102" s="107"/>
      <c r="E102" s="102" t="s">
        <v>199</v>
      </c>
      <c r="F102" s="104">
        <v>1</v>
      </c>
      <c r="G102" s="105">
        <v>0</v>
      </c>
      <c r="H102" s="105">
        <v>0</v>
      </c>
      <c r="I102" s="105">
        <v>0</v>
      </c>
      <c r="J102" s="105">
        <v>1</v>
      </c>
      <c r="K102" s="103"/>
      <c r="L102" s="103"/>
      <c r="M102" s="103"/>
    </row>
    <row r="103" spans="1:13" x14ac:dyDescent="0.25">
      <c r="A103" s="103"/>
      <c r="B103" s="103"/>
      <c r="C103" s="108" t="s">
        <v>29</v>
      </c>
      <c r="D103" s="107"/>
      <c r="E103" s="103"/>
      <c r="F103" s="104"/>
      <c r="G103" s="103"/>
      <c r="H103" s="103"/>
      <c r="I103" s="103"/>
      <c r="J103" s="109" t="s">
        <v>202</v>
      </c>
      <c r="K103" s="105"/>
      <c r="L103" s="110"/>
      <c r="M103" s="111">
        <f>SUM(M86:M102)</f>
        <v>13440.57</v>
      </c>
    </row>
    <row r="104" spans="1:13" ht="17.100000000000001" customHeight="1" x14ac:dyDescent="0.25">
      <c r="A104" s="99" t="s">
        <v>203</v>
      </c>
      <c r="B104" s="99" t="s">
        <v>88</v>
      </c>
      <c r="C104" s="99" t="s">
        <v>2</v>
      </c>
      <c r="D104" s="138" t="s">
        <v>204</v>
      </c>
      <c r="E104" s="139"/>
      <c r="F104" s="139"/>
      <c r="G104" s="139"/>
      <c r="H104" s="139"/>
      <c r="I104" s="139"/>
      <c r="J104" s="140"/>
      <c r="K104" s="100"/>
      <c r="L104" s="100"/>
      <c r="M104" s="100"/>
    </row>
    <row r="105" spans="1:13" ht="17.100000000000001" customHeight="1" x14ac:dyDescent="0.25">
      <c r="A105" s="101" t="s">
        <v>205</v>
      </c>
      <c r="B105" s="102" t="s">
        <v>37</v>
      </c>
      <c r="C105" s="102" t="s">
        <v>32</v>
      </c>
      <c r="D105" s="135" t="s">
        <v>206</v>
      </c>
      <c r="E105" s="136"/>
      <c r="F105" s="136"/>
      <c r="G105" s="136"/>
      <c r="H105" s="136"/>
      <c r="I105" s="136"/>
      <c r="J105" s="137"/>
      <c r="K105" s="105">
        <v>1</v>
      </c>
      <c r="L105" s="121"/>
      <c r="M105" s="106">
        <f>+ROUND(+TRUNC(K105,2)*TRUNC(L105,2),2)</f>
        <v>0</v>
      </c>
    </row>
    <row r="106" spans="1:13" ht="60" customHeight="1" x14ac:dyDescent="0.25">
      <c r="A106" s="103"/>
      <c r="B106" s="103"/>
      <c r="C106" s="103"/>
      <c r="D106" s="135" t="s">
        <v>207</v>
      </c>
      <c r="E106" s="136"/>
      <c r="F106" s="136"/>
      <c r="G106" s="136"/>
      <c r="H106" s="136"/>
      <c r="I106" s="136"/>
      <c r="J106" s="137"/>
      <c r="K106" s="103"/>
      <c r="L106" s="103"/>
      <c r="M106" s="103"/>
    </row>
    <row r="107" spans="1:13" x14ac:dyDescent="0.25">
      <c r="A107" s="103"/>
      <c r="B107" s="103"/>
      <c r="C107" s="103"/>
      <c r="D107" s="107"/>
      <c r="E107" s="102" t="s">
        <v>199</v>
      </c>
      <c r="F107" s="104">
        <v>1</v>
      </c>
      <c r="G107" s="105">
        <v>0</v>
      </c>
      <c r="H107" s="105">
        <v>0</v>
      </c>
      <c r="I107" s="105">
        <v>0</v>
      </c>
      <c r="J107" s="105">
        <v>1</v>
      </c>
      <c r="K107" s="103"/>
      <c r="L107" s="103"/>
      <c r="M107" s="103"/>
    </row>
    <row r="108" spans="1:13" x14ac:dyDescent="0.25">
      <c r="A108" s="103"/>
      <c r="B108" s="103"/>
      <c r="C108" s="103"/>
      <c r="D108" s="107"/>
      <c r="E108" s="102" t="s">
        <v>2</v>
      </c>
      <c r="F108" s="104"/>
      <c r="G108" s="105"/>
      <c r="H108" s="105"/>
      <c r="I108" s="105"/>
      <c r="J108" s="105">
        <v>0</v>
      </c>
      <c r="K108" s="103"/>
      <c r="L108" s="103"/>
      <c r="M108" s="103"/>
    </row>
    <row r="109" spans="1:13" ht="17.100000000000001" customHeight="1" x14ac:dyDescent="0.25">
      <c r="A109" s="101" t="s">
        <v>208</v>
      </c>
      <c r="B109" s="102" t="s">
        <v>37</v>
      </c>
      <c r="C109" s="102" t="s">
        <v>32</v>
      </c>
      <c r="D109" s="135" t="s">
        <v>209</v>
      </c>
      <c r="E109" s="136"/>
      <c r="F109" s="136"/>
      <c r="G109" s="136"/>
      <c r="H109" s="136"/>
      <c r="I109" s="136"/>
      <c r="J109" s="137"/>
      <c r="K109" s="105">
        <v>1</v>
      </c>
      <c r="L109" s="121"/>
      <c r="M109" s="106">
        <f>+ROUND(+TRUNC(K109,2)*TRUNC(L109,2),2)</f>
        <v>0</v>
      </c>
    </row>
    <row r="110" spans="1:13" ht="106.5" customHeight="1" x14ac:dyDescent="0.25">
      <c r="A110" s="103"/>
      <c r="B110" s="103"/>
      <c r="C110" s="103"/>
      <c r="D110" s="135" t="s">
        <v>210</v>
      </c>
      <c r="E110" s="136"/>
      <c r="F110" s="136"/>
      <c r="G110" s="136"/>
      <c r="H110" s="136"/>
      <c r="I110" s="136"/>
      <c r="J110" s="137"/>
      <c r="K110" s="103"/>
      <c r="L110" s="103"/>
      <c r="M110" s="103"/>
    </row>
    <row r="111" spans="1:13" x14ac:dyDescent="0.25">
      <c r="A111" s="103"/>
      <c r="B111" s="103"/>
      <c r="C111" s="103"/>
      <c r="D111" s="107"/>
      <c r="E111" s="102" t="s">
        <v>199</v>
      </c>
      <c r="F111" s="104">
        <v>1</v>
      </c>
      <c r="G111" s="105">
        <v>0</v>
      </c>
      <c r="H111" s="105">
        <v>0</v>
      </c>
      <c r="I111" s="105">
        <v>0</v>
      </c>
      <c r="J111" s="105">
        <v>1</v>
      </c>
      <c r="K111" s="103"/>
      <c r="L111" s="103"/>
      <c r="M111" s="103"/>
    </row>
    <row r="112" spans="1:13" x14ac:dyDescent="0.25">
      <c r="A112" s="103"/>
      <c r="B112" s="103"/>
      <c r="C112" s="103"/>
      <c r="D112" s="107"/>
      <c r="E112" s="102" t="s">
        <v>2</v>
      </c>
      <c r="F112" s="104"/>
      <c r="G112" s="105"/>
      <c r="H112" s="105"/>
      <c r="I112" s="105"/>
      <c r="J112" s="105">
        <v>0</v>
      </c>
      <c r="K112" s="103"/>
      <c r="L112" s="103"/>
      <c r="M112" s="103"/>
    </row>
    <row r="113" spans="1:13" x14ac:dyDescent="0.25">
      <c r="A113" s="103"/>
      <c r="B113" s="103"/>
      <c r="C113" s="108" t="s">
        <v>29</v>
      </c>
      <c r="D113" s="107"/>
      <c r="E113" s="103"/>
      <c r="F113" s="104"/>
      <c r="G113" s="103"/>
      <c r="H113" s="103"/>
      <c r="I113" s="103"/>
      <c r="J113" s="109" t="s">
        <v>211</v>
      </c>
      <c r="K113" s="105"/>
      <c r="L113" s="110"/>
      <c r="M113" s="111">
        <f>SUM(M105:M112)</f>
        <v>0</v>
      </c>
    </row>
    <row r="114" spans="1:13" ht="17.100000000000001" customHeight="1" x14ac:dyDescent="0.25">
      <c r="A114" s="99" t="s">
        <v>212</v>
      </c>
      <c r="B114" s="99" t="s">
        <v>88</v>
      </c>
      <c r="C114" s="99" t="s">
        <v>2</v>
      </c>
      <c r="D114" s="138" t="s">
        <v>213</v>
      </c>
      <c r="E114" s="139"/>
      <c r="F114" s="139"/>
      <c r="G114" s="139"/>
      <c r="H114" s="139"/>
      <c r="I114" s="139"/>
      <c r="J114" s="140"/>
      <c r="K114" s="100"/>
      <c r="L114" s="100"/>
      <c r="M114" s="100"/>
    </row>
    <row r="115" spans="1:13" ht="17.100000000000001" customHeight="1" x14ac:dyDescent="0.25">
      <c r="A115" s="101" t="s">
        <v>214</v>
      </c>
      <c r="B115" s="102" t="s">
        <v>37</v>
      </c>
      <c r="C115" s="102" t="s">
        <v>32</v>
      </c>
      <c r="D115" s="135" t="s">
        <v>3</v>
      </c>
      <c r="E115" s="136"/>
      <c r="F115" s="136"/>
      <c r="G115" s="136"/>
      <c r="H115" s="136"/>
      <c r="I115" s="136"/>
      <c r="J115" s="137"/>
      <c r="K115" s="105">
        <v>1</v>
      </c>
      <c r="L115" s="121"/>
      <c r="M115" s="106">
        <f>+ROUND(+TRUNC(K115,2)*TRUNC(L115,2),2)</f>
        <v>0</v>
      </c>
    </row>
    <row r="116" spans="1:13" ht="33.75" customHeight="1" x14ac:dyDescent="0.25">
      <c r="A116" s="103"/>
      <c r="B116" s="103"/>
      <c r="C116" s="103"/>
      <c r="D116" s="135" t="s">
        <v>215</v>
      </c>
      <c r="E116" s="136"/>
      <c r="F116" s="136"/>
      <c r="G116" s="136"/>
      <c r="H116" s="136"/>
      <c r="I116" s="136"/>
      <c r="J116" s="137"/>
      <c r="K116" s="103"/>
      <c r="L116" s="103"/>
      <c r="M116" s="103"/>
    </row>
    <row r="117" spans="1:13" x14ac:dyDescent="0.25">
      <c r="A117" s="103"/>
      <c r="B117" s="103"/>
      <c r="C117" s="103"/>
      <c r="D117" s="107"/>
      <c r="E117" s="102" t="s">
        <v>199</v>
      </c>
      <c r="F117" s="104">
        <v>1</v>
      </c>
      <c r="G117" s="105">
        <v>0</v>
      </c>
      <c r="H117" s="105">
        <v>0</v>
      </c>
      <c r="I117" s="105">
        <v>0</v>
      </c>
      <c r="J117" s="105">
        <v>1</v>
      </c>
      <c r="K117" s="103"/>
      <c r="L117" s="103"/>
      <c r="M117" s="103"/>
    </row>
    <row r="118" spans="1:13" x14ac:dyDescent="0.25">
      <c r="A118" s="103"/>
      <c r="B118" s="103"/>
      <c r="C118" s="108" t="s">
        <v>29</v>
      </c>
      <c r="D118" s="107"/>
      <c r="E118" s="103"/>
      <c r="F118" s="104"/>
      <c r="G118" s="103"/>
      <c r="H118" s="103"/>
      <c r="I118" s="103"/>
      <c r="J118" s="109" t="s">
        <v>216</v>
      </c>
      <c r="K118" s="105"/>
      <c r="L118" s="110"/>
      <c r="M118" s="111">
        <f>SUM(M115:M117)</f>
        <v>0</v>
      </c>
    </row>
    <row r="119" spans="1:13" ht="17.100000000000001" customHeight="1" x14ac:dyDescent="0.25">
      <c r="A119" s="99" t="s">
        <v>217</v>
      </c>
      <c r="B119" s="99" t="s">
        <v>88</v>
      </c>
      <c r="C119" s="99" t="s">
        <v>2</v>
      </c>
      <c r="D119" s="138" t="s">
        <v>218</v>
      </c>
      <c r="E119" s="139"/>
      <c r="F119" s="139"/>
      <c r="G119" s="139"/>
      <c r="H119" s="139"/>
      <c r="I119" s="139"/>
      <c r="J119" s="140"/>
      <c r="K119" s="100"/>
      <c r="L119" s="100"/>
      <c r="M119" s="100"/>
    </row>
    <row r="120" spans="1:13" ht="17.100000000000001" customHeight="1" x14ac:dyDescent="0.25">
      <c r="A120" s="101" t="s">
        <v>219</v>
      </c>
      <c r="B120" s="102" t="s">
        <v>37</v>
      </c>
      <c r="C120" s="102" t="s">
        <v>31</v>
      </c>
      <c r="D120" s="135" t="s">
        <v>220</v>
      </c>
      <c r="E120" s="136"/>
      <c r="F120" s="136"/>
      <c r="G120" s="136"/>
      <c r="H120" s="136"/>
      <c r="I120" s="136"/>
      <c r="J120" s="137"/>
      <c r="K120" s="105">
        <v>1</v>
      </c>
      <c r="L120" s="121"/>
      <c r="M120" s="106">
        <f>+ROUND(+TRUNC(K120,2)*TRUNC(L120,2),2)</f>
        <v>0</v>
      </c>
    </row>
    <row r="121" spans="1:13" ht="194.25" customHeight="1" x14ac:dyDescent="0.25">
      <c r="A121" s="103"/>
      <c r="B121" s="103"/>
      <c r="C121" s="103"/>
      <c r="D121" s="135" t="s">
        <v>221</v>
      </c>
      <c r="E121" s="136"/>
      <c r="F121" s="136"/>
      <c r="G121" s="136"/>
      <c r="H121" s="136"/>
      <c r="I121" s="136"/>
      <c r="J121" s="137"/>
      <c r="K121" s="103"/>
      <c r="L121" s="103"/>
      <c r="M121" s="103"/>
    </row>
    <row r="122" spans="1:13" x14ac:dyDescent="0.25">
      <c r="A122" s="103"/>
      <c r="B122" s="103"/>
      <c r="C122" s="103"/>
      <c r="D122" s="107"/>
      <c r="E122" s="102" t="s">
        <v>199</v>
      </c>
      <c r="F122" s="104">
        <v>1</v>
      </c>
      <c r="G122" s="105">
        <v>0</v>
      </c>
      <c r="H122" s="105">
        <v>0</v>
      </c>
      <c r="I122" s="105">
        <v>0</v>
      </c>
      <c r="J122" s="105">
        <v>1</v>
      </c>
      <c r="K122" s="103"/>
      <c r="L122" s="103"/>
      <c r="M122" s="103"/>
    </row>
    <row r="123" spans="1:13" x14ac:dyDescent="0.25">
      <c r="A123" s="103"/>
      <c r="B123" s="103"/>
      <c r="C123" s="103"/>
      <c r="D123" s="107"/>
      <c r="E123" s="102" t="s">
        <v>2</v>
      </c>
      <c r="F123" s="104"/>
      <c r="G123" s="105"/>
      <c r="H123" s="105"/>
      <c r="I123" s="105"/>
      <c r="J123" s="105">
        <v>0</v>
      </c>
      <c r="K123" s="103"/>
      <c r="L123" s="103"/>
      <c r="M123" s="103"/>
    </row>
    <row r="124" spans="1:13" ht="17.100000000000001" customHeight="1" x14ac:dyDescent="0.25">
      <c r="A124" s="101" t="s">
        <v>222</v>
      </c>
      <c r="B124" s="102" t="s">
        <v>37</v>
      </c>
      <c r="C124" s="102" t="s">
        <v>31</v>
      </c>
      <c r="D124" s="135" t="s">
        <v>223</v>
      </c>
      <c r="E124" s="136"/>
      <c r="F124" s="136"/>
      <c r="G124" s="136"/>
      <c r="H124" s="136"/>
      <c r="I124" s="136"/>
      <c r="J124" s="137"/>
      <c r="K124" s="105">
        <v>1</v>
      </c>
      <c r="L124" s="121"/>
      <c r="M124" s="106">
        <f>+ROUND(+TRUNC(K124,2)*TRUNC(L124,2),2)</f>
        <v>0</v>
      </c>
    </row>
    <row r="125" spans="1:13" ht="62.25" customHeight="1" x14ac:dyDescent="0.25">
      <c r="A125" s="103"/>
      <c r="B125" s="103"/>
      <c r="C125" s="103"/>
      <c r="D125" s="135" t="s">
        <v>224</v>
      </c>
      <c r="E125" s="136"/>
      <c r="F125" s="136"/>
      <c r="G125" s="136"/>
      <c r="H125" s="136"/>
      <c r="I125" s="136"/>
      <c r="J125" s="137"/>
      <c r="K125" s="103"/>
      <c r="L125" s="103"/>
      <c r="M125" s="103"/>
    </row>
    <row r="126" spans="1:13" x14ac:dyDescent="0.25">
      <c r="A126" s="103"/>
      <c r="B126" s="103"/>
      <c r="C126" s="103"/>
      <c r="D126" s="107"/>
      <c r="E126" s="102" t="s">
        <v>199</v>
      </c>
      <c r="F126" s="104">
        <v>1</v>
      </c>
      <c r="G126" s="105">
        <v>0</v>
      </c>
      <c r="H126" s="105">
        <v>0</v>
      </c>
      <c r="I126" s="105">
        <v>0</v>
      </c>
      <c r="J126" s="105">
        <v>1</v>
      </c>
      <c r="K126" s="103"/>
      <c r="L126" s="103"/>
      <c r="M126" s="103"/>
    </row>
    <row r="127" spans="1:13" x14ac:dyDescent="0.25">
      <c r="A127" s="103"/>
      <c r="B127" s="103"/>
      <c r="C127" s="103"/>
      <c r="D127" s="107"/>
      <c r="E127" s="102" t="s">
        <v>2</v>
      </c>
      <c r="F127" s="104"/>
      <c r="G127" s="105"/>
      <c r="H127" s="105"/>
      <c r="I127" s="105"/>
      <c r="J127" s="105">
        <v>0</v>
      </c>
      <c r="K127" s="103"/>
      <c r="L127" s="103"/>
      <c r="M127" s="103"/>
    </row>
    <row r="128" spans="1:13" ht="17.100000000000001" customHeight="1" x14ac:dyDescent="0.25">
      <c r="A128" s="101" t="s">
        <v>225</v>
      </c>
      <c r="B128" s="102" t="s">
        <v>37</v>
      </c>
      <c r="C128" s="102" t="s">
        <v>31</v>
      </c>
      <c r="D128" s="135" t="s">
        <v>226</v>
      </c>
      <c r="E128" s="136"/>
      <c r="F128" s="136"/>
      <c r="G128" s="136"/>
      <c r="H128" s="136"/>
      <c r="I128" s="136"/>
      <c r="J128" s="137"/>
      <c r="K128" s="105">
        <v>1</v>
      </c>
      <c r="L128" s="121"/>
      <c r="M128" s="106">
        <f>+ROUND(+TRUNC(K128,2)*TRUNC(L128,2),2)</f>
        <v>0</v>
      </c>
    </row>
    <row r="129" spans="1:13" ht="72.75" customHeight="1" x14ac:dyDescent="0.25">
      <c r="A129" s="103"/>
      <c r="B129" s="103"/>
      <c r="C129" s="103"/>
      <c r="D129" s="135" t="s">
        <v>227</v>
      </c>
      <c r="E129" s="136"/>
      <c r="F129" s="136"/>
      <c r="G129" s="136"/>
      <c r="H129" s="136"/>
      <c r="I129" s="136"/>
      <c r="J129" s="137"/>
      <c r="K129" s="103"/>
      <c r="L129" s="103"/>
      <c r="M129" s="103"/>
    </row>
    <row r="130" spans="1:13" x14ac:dyDescent="0.25">
      <c r="A130" s="103"/>
      <c r="B130" s="103"/>
      <c r="C130" s="103"/>
      <c r="D130" s="107"/>
      <c r="E130" s="102" t="s">
        <v>199</v>
      </c>
      <c r="F130" s="104">
        <v>1</v>
      </c>
      <c r="G130" s="105">
        <v>0</v>
      </c>
      <c r="H130" s="105">
        <v>0</v>
      </c>
      <c r="I130" s="105">
        <v>0</v>
      </c>
      <c r="J130" s="105">
        <v>1</v>
      </c>
      <c r="K130" s="103"/>
      <c r="L130" s="103"/>
      <c r="M130" s="103"/>
    </row>
    <row r="131" spans="1:13" x14ac:dyDescent="0.25">
      <c r="A131" s="103"/>
      <c r="B131" s="103"/>
      <c r="C131" s="103"/>
      <c r="D131" s="107"/>
      <c r="E131" s="102" t="s">
        <v>2</v>
      </c>
      <c r="F131" s="104"/>
      <c r="G131" s="105"/>
      <c r="H131" s="105"/>
      <c r="I131" s="105"/>
      <c r="J131" s="105">
        <v>0</v>
      </c>
      <c r="K131" s="103"/>
      <c r="L131" s="103"/>
      <c r="M131" s="103"/>
    </row>
    <row r="132" spans="1:13" ht="17.100000000000001" customHeight="1" x14ac:dyDescent="0.25">
      <c r="A132" s="101" t="s">
        <v>228</v>
      </c>
      <c r="B132" s="102" t="s">
        <v>37</v>
      </c>
      <c r="C132" s="102" t="s">
        <v>31</v>
      </c>
      <c r="D132" s="135" t="s">
        <v>229</v>
      </c>
      <c r="E132" s="136"/>
      <c r="F132" s="136"/>
      <c r="G132" s="136"/>
      <c r="H132" s="136"/>
      <c r="I132" s="136"/>
      <c r="J132" s="137"/>
      <c r="K132" s="105">
        <v>1</v>
      </c>
      <c r="L132" s="121"/>
      <c r="M132" s="106">
        <f>+ROUND(+TRUNC(K132,2)*TRUNC(L132,2),2)</f>
        <v>0</v>
      </c>
    </row>
    <row r="133" spans="1:13" ht="95.25" customHeight="1" x14ac:dyDescent="0.25">
      <c r="A133" s="103"/>
      <c r="B133" s="103"/>
      <c r="C133" s="103"/>
      <c r="D133" s="135" t="s">
        <v>230</v>
      </c>
      <c r="E133" s="136"/>
      <c r="F133" s="136"/>
      <c r="G133" s="136"/>
      <c r="H133" s="136"/>
      <c r="I133" s="136"/>
      <c r="J133" s="137"/>
      <c r="K133" s="103"/>
      <c r="L133" s="103"/>
      <c r="M133" s="103"/>
    </row>
    <row r="134" spans="1:13" x14ac:dyDescent="0.25">
      <c r="A134" s="103"/>
      <c r="B134" s="103"/>
      <c r="C134" s="103"/>
      <c r="D134" s="107"/>
      <c r="E134" s="102" t="s">
        <v>199</v>
      </c>
      <c r="F134" s="104">
        <v>1</v>
      </c>
      <c r="G134" s="105">
        <v>0</v>
      </c>
      <c r="H134" s="105">
        <v>0</v>
      </c>
      <c r="I134" s="105">
        <v>0</v>
      </c>
      <c r="J134" s="105">
        <v>1</v>
      </c>
      <c r="K134" s="103"/>
      <c r="L134" s="103"/>
      <c r="M134" s="103"/>
    </row>
    <row r="135" spans="1:13" x14ac:dyDescent="0.25">
      <c r="A135" s="103"/>
      <c r="B135" s="103"/>
      <c r="C135" s="108" t="s">
        <v>29</v>
      </c>
      <c r="D135" s="107"/>
      <c r="E135" s="103"/>
      <c r="F135" s="104"/>
      <c r="G135" s="103"/>
      <c r="H135" s="103"/>
      <c r="I135" s="103"/>
      <c r="J135" s="109" t="s">
        <v>231</v>
      </c>
      <c r="K135" s="105"/>
      <c r="L135" s="110"/>
      <c r="M135" s="111">
        <f>SUM(M120:M134)</f>
        <v>0</v>
      </c>
    </row>
    <row r="136" spans="1:13" x14ac:dyDescent="0.25">
      <c r="A136" s="103"/>
      <c r="B136" s="108" t="s">
        <v>29</v>
      </c>
      <c r="C136" s="108" t="s">
        <v>29</v>
      </c>
      <c r="D136" s="78"/>
      <c r="E136" s="79"/>
      <c r="F136" s="79"/>
      <c r="G136" s="79"/>
      <c r="H136" s="79"/>
      <c r="I136" s="80"/>
      <c r="J136" s="81" t="s">
        <v>232</v>
      </c>
      <c r="K136" s="114"/>
      <c r="L136" s="110"/>
      <c r="M136" s="111">
        <f>+M24+M32+M72+M84+M103+M113+M118+M135</f>
        <v>13440.57</v>
      </c>
    </row>
    <row r="137" spans="1:13" ht="12.6" customHeight="1" x14ac:dyDescent="0.25">
      <c r="A137" s="115"/>
      <c r="B137" s="116" t="s">
        <v>29</v>
      </c>
      <c r="C137" s="108" t="s">
        <v>29</v>
      </c>
      <c r="D137" s="83"/>
      <c r="E137" s="84"/>
      <c r="F137" s="84"/>
      <c r="G137" s="84"/>
      <c r="H137" s="84"/>
      <c r="I137" s="85"/>
      <c r="J137" s="71" t="s">
        <v>43</v>
      </c>
      <c r="K137" s="24" t="str">
        <f>+IF(AND($M$136&gt;0,LEN(M137)&lt;=0,LEN(L137)&lt;=0),"13 %",IF(AND($M$136&gt;0,M137&gt;0,LEN(L137)&lt;=0),+(M137/$M$136),""))</f>
        <v>13 %</v>
      </c>
      <c r="L137" s="161"/>
      <c r="M137" s="122"/>
    </row>
    <row r="138" spans="1:13" x14ac:dyDescent="0.25">
      <c r="A138" s="115"/>
      <c r="B138" s="116" t="s">
        <v>29</v>
      </c>
      <c r="C138" s="108" t="s">
        <v>29</v>
      </c>
      <c r="D138" s="83"/>
      <c r="E138" s="84"/>
      <c r="F138" s="84"/>
      <c r="G138" s="84"/>
      <c r="H138" s="84"/>
      <c r="I138" s="85"/>
      <c r="J138" s="71" t="s">
        <v>46</v>
      </c>
      <c r="K138" s="21" t="str">
        <f>+IF(AND($M$136&gt;0,LEN(M138)&lt;=0,LEN(L138)&lt;=0)," 6 %",IF(AND($M$136&gt;0,M138&gt;0,LEN(L138)&lt;=0),+(M138/$M$136),""))</f>
        <v xml:space="preserve"> 6 %</v>
      </c>
      <c r="L138" s="161"/>
      <c r="M138" s="122"/>
    </row>
    <row r="139" spans="1:13" ht="39.950000000000003" customHeight="1" x14ac:dyDescent="0.25">
      <c r="A139" s="115"/>
      <c r="B139" s="116" t="s">
        <v>29</v>
      </c>
      <c r="C139" s="108" t="s">
        <v>29</v>
      </c>
      <c r="D139" s="86"/>
      <c r="E139" s="87"/>
      <c r="F139" s="87"/>
      <c r="G139" s="87"/>
      <c r="H139" s="87"/>
      <c r="I139" s="88"/>
      <c r="J139" s="71" t="s">
        <v>234</v>
      </c>
      <c r="K139" s="117"/>
      <c r="L139" s="118"/>
      <c r="M139" s="119" t="str">
        <f>IF(COUNTA($L$6:L134)&lt;31,"hay "&amp;31-COUNTA($L$6:L134)&amp;" partida/s sin ofertar",IF(AND(COUNTA(L137:L138)&gt;0,COUNTA(M137:M138)&gt;0),"ERROR GG-BI",IF(ROUND(SUM(M136:M138),2)=M136+M137+M138,SUM(M136:M138),"revisar G.G.-B.I. ofertados (decimales)")))</f>
        <v>hay 29 partida/s sin ofertar</v>
      </c>
    </row>
    <row r="140" spans="1:13" ht="30" customHeight="1" x14ac:dyDescent="0.25">
      <c r="A140" s="154" t="str">
        <f ca="1">+IF(M139="ERROR GG-BI","No se pueden completar A LA VEZ celdas % GG-BI incluidos en precios unitarios ("&amp;+SUBSTITUTE(CELL("direccion",L137),"$","")&amp;" - "&amp;+SUBSTITUTE(CELL("direccion",L138),"$","")&amp;") y celdas importe GG-BI NO incluidos en precios unitarios ("&amp;+SUBSTITUTE(CELL("direccion",M137),"$","")&amp;" - "&amp;+SUBSTITUTE(CELL("direccion",M138),"$","")&amp;")","")</f>
        <v/>
      </c>
      <c r="B140" s="154"/>
      <c r="C140" s="154"/>
      <c r="D140" s="154"/>
      <c r="E140" s="154"/>
      <c r="F140" s="154"/>
      <c r="G140" s="154"/>
      <c r="H140" s="154"/>
      <c r="I140" s="154"/>
      <c r="J140" s="154"/>
      <c r="K140" s="154"/>
      <c r="L140" s="154"/>
      <c r="M140" s="154"/>
    </row>
    <row r="141" spans="1:13" x14ac:dyDescent="0.25">
      <c r="A141" s="132"/>
      <c r="B141" s="132"/>
      <c r="C141" s="132"/>
      <c r="D141" s="132"/>
      <c r="E141" s="132"/>
      <c r="F141" s="132"/>
      <c r="G141" s="132"/>
      <c r="H141" s="2"/>
      <c r="I141" s="2"/>
      <c r="J141" s="2"/>
      <c r="K141" s="2"/>
    </row>
    <row r="142" spans="1:13" ht="30" customHeight="1" x14ac:dyDescent="0.25">
      <c r="A142" s="153" t="s">
        <v>240</v>
      </c>
      <c r="B142" s="153"/>
      <c r="C142" s="153"/>
      <c r="D142" s="153"/>
      <c r="E142" s="153"/>
      <c r="F142" s="153"/>
      <c r="G142" s="153"/>
      <c r="H142" s="153"/>
      <c r="I142" s="153"/>
      <c r="J142" s="153"/>
      <c r="K142" s="153"/>
      <c r="L142" s="153"/>
      <c r="M142" s="153"/>
    </row>
    <row r="143" spans="1:13" ht="20.25" customHeight="1" x14ac:dyDescent="0.25">
      <c r="A143" s="147" t="s">
        <v>235</v>
      </c>
      <c r="B143" s="147"/>
      <c r="C143" s="147"/>
      <c r="D143" s="147"/>
      <c r="E143" s="147"/>
      <c r="F143" s="147"/>
      <c r="G143" s="147"/>
      <c r="H143" s="147"/>
      <c r="I143" s="147"/>
      <c r="J143" s="147"/>
      <c r="K143" s="147"/>
      <c r="L143" s="147"/>
      <c r="M143" s="147"/>
    </row>
    <row r="144" spans="1:13" ht="48" customHeight="1" x14ac:dyDescent="0.25">
      <c r="A144" s="147" t="s">
        <v>239</v>
      </c>
      <c r="B144" s="147"/>
      <c r="C144" s="147"/>
      <c r="D144" s="147"/>
      <c r="E144" s="147"/>
      <c r="F144" s="147"/>
      <c r="G144" s="147"/>
      <c r="H144" s="147"/>
      <c r="I144" s="147"/>
      <c r="J144" s="147"/>
      <c r="K144" s="147"/>
      <c r="L144" s="147"/>
      <c r="M144" s="147"/>
    </row>
    <row r="145" spans="1:11" x14ac:dyDescent="0.25">
      <c r="A145" s="90"/>
      <c r="B145" s="90"/>
      <c r="C145" s="90"/>
      <c r="D145" s="90"/>
      <c r="E145" s="90"/>
      <c r="F145" s="90"/>
      <c r="G145" s="90"/>
      <c r="H145" s="90"/>
      <c r="I145" s="90"/>
      <c r="J145" s="90"/>
      <c r="K145" s="90"/>
    </row>
    <row r="146" spans="1:11" x14ac:dyDescent="0.25">
      <c r="D146" s="89"/>
      <c r="F146" s="1"/>
      <c r="I146" s="2"/>
      <c r="J146" s="2"/>
      <c r="K146" s="2"/>
    </row>
    <row r="147" spans="1:11" x14ac:dyDescent="0.25">
      <c r="A147" s="91" t="s">
        <v>5</v>
      </c>
      <c r="C147" s="148"/>
      <c r="D147" s="148"/>
      <c r="E147" s="148"/>
      <c r="F147" s="148"/>
      <c r="G147" s="148"/>
      <c r="H147" s="148"/>
      <c r="I147" s="148"/>
      <c r="J147" s="2"/>
      <c r="K147" s="92"/>
    </row>
    <row r="148" spans="1:11" x14ac:dyDescent="0.25">
      <c r="F148" s="1"/>
      <c r="I148" s="4"/>
    </row>
    <row r="149" spans="1:11" x14ac:dyDescent="0.25">
      <c r="F149" s="1"/>
    </row>
    <row r="150" spans="1:11" ht="50.1" customHeight="1" x14ac:dyDescent="0.25">
      <c r="A150" s="149" t="s">
        <v>236</v>
      </c>
      <c r="B150" s="149"/>
      <c r="C150" s="149"/>
      <c r="D150" s="149"/>
      <c r="E150" s="149"/>
      <c r="F150" s="149"/>
      <c r="G150" s="149"/>
      <c r="H150" s="149"/>
      <c r="I150" s="149"/>
      <c r="J150" s="149"/>
      <c r="K150" s="25"/>
    </row>
  </sheetData>
  <sheetProtection algorithmName="SHA-512" hashValue="gNYLzCIl6YnQO6uIIqLzJRPWk0RHiUUTXXQkS/nq3zfSinjq2PVhg12XuHCjbHwkLpwZS8G5k42jVLM5jsPdBg==" saltValue="bY0s6uxqDcBUP61Dg/sQqQ==" spinCount="100000" sheet="1" objects="1" scenarios="1" selectLockedCells="1"/>
  <mergeCells count="79">
    <mergeCell ref="A142:M142"/>
    <mergeCell ref="A140:M140"/>
    <mergeCell ref="D26:J26"/>
    <mergeCell ref="D27:J27"/>
    <mergeCell ref="D29:J29"/>
    <mergeCell ref="D30:J30"/>
    <mergeCell ref="D33:J33"/>
    <mergeCell ref="D34:J34"/>
    <mergeCell ref="D35:J35"/>
    <mergeCell ref="A1:M1"/>
    <mergeCell ref="A143:M143"/>
    <mergeCell ref="A144:M144"/>
    <mergeCell ref="C147:I147"/>
    <mergeCell ref="A150:J150"/>
    <mergeCell ref="D6:J6"/>
    <mergeCell ref="D7:J7"/>
    <mergeCell ref="D8:J8"/>
    <mergeCell ref="D9:J9"/>
    <mergeCell ref="D12:J12"/>
    <mergeCell ref="D13:J13"/>
    <mergeCell ref="D15:J15"/>
    <mergeCell ref="D16:J16"/>
    <mergeCell ref="D21:J21"/>
    <mergeCell ref="D22:J22"/>
    <mergeCell ref="D25:J25"/>
    <mergeCell ref="D40:J40"/>
    <mergeCell ref="D41:J41"/>
    <mergeCell ref="D43:J43"/>
    <mergeCell ref="D44:J44"/>
    <mergeCell ref="D46:J46"/>
    <mergeCell ref="D47:J47"/>
    <mergeCell ref="D51:J51"/>
    <mergeCell ref="D52:J52"/>
    <mergeCell ref="D55:J55"/>
    <mergeCell ref="D56:J56"/>
    <mergeCell ref="D58:J58"/>
    <mergeCell ref="D59:J59"/>
    <mergeCell ref="D61:J61"/>
    <mergeCell ref="D62:J62"/>
    <mergeCell ref="D64:J64"/>
    <mergeCell ref="D65:J65"/>
    <mergeCell ref="D69:J69"/>
    <mergeCell ref="D70:J70"/>
    <mergeCell ref="D73:J73"/>
    <mergeCell ref="D74:J74"/>
    <mergeCell ref="D75:J75"/>
    <mergeCell ref="D78:J78"/>
    <mergeCell ref="D79:J79"/>
    <mergeCell ref="D81:J81"/>
    <mergeCell ref="D82:J82"/>
    <mergeCell ref="D85:J85"/>
    <mergeCell ref="D86:J86"/>
    <mergeCell ref="D87:J87"/>
    <mergeCell ref="D90:J90"/>
    <mergeCell ref="D91:J91"/>
    <mergeCell ref="D94:J94"/>
    <mergeCell ref="D95:J95"/>
    <mergeCell ref="D97:J97"/>
    <mergeCell ref="D98:J98"/>
    <mergeCell ref="D100:J100"/>
    <mergeCell ref="D101:J101"/>
    <mergeCell ref="D104:J104"/>
    <mergeCell ref="D105:J105"/>
    <mergeCell ref="D106:J106"/>
    <mergeCell ref="D109:J109"/>
    <mergeCell ref="D110:J110"/>
    <mergeCell ref="D114:J114"/>
    <mergeCell ref="D115:J115"/>
    <mergeCell ref="D116:J116"/>
    <mergeCell ref="D119:J119"/>
    <mergeCell ref="D129:J129"/>
    <mergeCell ref="D132:J132"/>
    <mergeCell ref="D133:J133"/>
    <mergeCell ref="A141:G141"/>
    <mergeCell ref="D120:J120"/>
    <mergeCell ref="D121:J121"/>
    <mergeCell ref="D124:J124"/>
    <mergeCell ref="D125:J125"/>
    <mergeCell ref="D128:J128"/>
  </mergeCells>
  <printOptions horizontalCentered="1"/>
  <pageMargins left="0.70866141732283472" right="0.51181102362204722" top="0.35433070866141736" bottom="0.35433070866141736" header="0.11811023622047245" footer="0.11811023622047245"/>
  <pageSetup paperSize="9" scale="65" fitToHeight="100" orientation="portrait" r:id="rId1"/>
  <headerFooter>
    <oddFooter>&amp;R &amp;P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322A0-CF1F-4ED2-9D4E-A022F49F83F9}">
  <sheetPr codeName="Hoja3"/>
  <dimension ref="A3:J80"/>
  <sheetViews>
    <sheetView topLeftCell="A58" workbookViewId="0">
      <selection activeCell="B40" sqref="B40"/>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26" t="s">
        <v>33</v>
      </c>
    </row>
    <row r="4" spans="1:10" ht="18.75" x14ac:dyDescent="0.3">
      <c r="A4" s="26"/>
    </row>
    <row r="5" spans="1:10" x14ac:dyDescent="0.25">
      <c r="F5" s="27" t="s">
        <v>34</v>
      </c>
      <c r="G5" s="23" t="s">
        <v>35</v>
      </c>
      <c r="H5" s="28"/>
      <c r="I5" s="29"/>
      <c r="J5" s="29"/>
    </row>
    <row r="6" spans="1:10" ht="15" customHeight="1" x14ac:dyDescent="0.25">
      <c r="A6" s="30" t="s">
        <v>36</v>
      </c>
      <c r="B6" s="30" t="s">
        <v>37</v>
      </c>
      <c r="C6" s="30" t="s">
        <v>38</v>
      </c>
      <c r="D6" s="31" t="s">
        <v>39</v>
      </c>
      <c r="E6" s="32"/>
      <c r="F6" s="33">
        <v>1</v>
      </c>
      <c r="G6" s="34">
        <v>9639.7999999999993</v>
      </c>
      <c r="H6" s="35"/>
      <c r="I6" s="29"/>
      <c r="J6" s="29"/>
    </row>
    <row r="7" spans="1:10" ht="15" customHeight="1" x14ac:dyDescent="0.25">
      <c r="A7" s="30" t="s">
        <v>76</v>
      </c>
      <c r="B7" s="30" t="s">
        <v>37</v>
      </c>
      <c r="C7" s="30" t="s">
        <v>38</v>
      </c>
      <c r="D7" s="157" t="s">
        <v>77</v>
      </c>
      <c r="E7" s="158"/>
      <c r="F7" s="159">
        <v>1</v>
      </c>
      <c r="G7" s="160">
        <v>1654.8</v>
      </c>
      <c r="H7" s="35"/>
      <c r="I7" s="29"/>
      <c r="J7" s="29"/>
    </row>
    <row r="9" spans="1:10" ht="18.75" x14ac:dyDescent="0.3">
      <c r="A9" s="26" t="s">
        <v>40</v>
      </c>
      <c r="B9" s="26" t="s">
        <v>241</v>
      </c>
    </row>
    <row r="11" spans="1:10" x14ac:dyDescent="0.25">
      <c r="B11" s="36" t="s">
        <v>41</v>
      </c>
    </row>
    <row r="13" spans="1:10" x14ac:dyDescent="0.25">
      <c r="B13" s="29"/>
      <c r="C13" s="29"/>
      <c r="D13" s="29"/>
      <c r="F13" s="37" t="s">
        <v>34</v>
      </c>
      <c r="G13" s="38" t="s">
        <v>35</v>
      </c>
      <c r="H13" s="39" t="s">
        <v>42</v>
      </c>
    </row>
    <row r="14" spans="1:10" ht="15" customHeight="1" x14ac:dyDescent="0.25">
      <c r="B14" s="40"/>
      <c r="C14" s="40"/>
      <c r="D14" s="155" t="s">
        <v>43</v>
      </c>
      <c r="E14" s="156"/>
      <c r="F14" s="41" t="s">
        <v>44</v>
      </c>
      <c r="G14" s="42"/>
      <c r="H14" s="43" t="s">
        <v>45</v>
      </c>
    </row>
    <row r="15" spans="1:10" ht="15" customHeight="1" x14ac:dyDescent="0.25">
      <c r="B15" s="40"/>
      <c r="C15" s="40"/>
      <c r="D15" s="155" t="s">
        <v>46</v>
      </c>
      <c r="E15" s="156"/>
      <c r="F15" s="41" t="s">
        <v>47</v>
      </c>
      <c r="G15" s="44"/>
      <c r="H15" s="45" t="s">
        <v>45</v>
      </c>
    </row>
    <row r="16" spans="1:10" x14ac:dyDescent="0.25">
      <c r="B16" s="29"/>
      <c r="C16" s="29"/>
      <c r="D16" s="29"/>
    </row>
    <row r="17" spans="1:10" x14ac:dyDescent="0.25">
      <c r="B17" s="1" t="s">
        <v>48</v>
      </c>
    </row>
    <row r="19" spans="1:10" x14ac:dyDescent="0.25">
      <c r="F19" s="37" t="s">
        <v>34</v>
      </c>
      <c r="G19" s="38" t="s">
        <v>35</v>
      </c>
      <c r="H19" s="46" t="s">
        <v>42</v>
      </c>
    </row>
    <row r="20" spans="1:10" x14ac:dyDescent="0.25">
      <c r="A20" s="47" t="str">
        <f>A6</f>
        <v>01_01_18</v>
      </c>
      <c r="B20" s="33" t="str">
        <f>$B$6</f>
        <v>Partida</v>
      </c>
      <c r="C20" s="33" t="str">
        <f>$C$6</f>
        <v>PA</v>
      </c>
      <c r="D20" s="48" t="str">
        <f>$D$6</f>
        <v>INFRAESTRUCTURAS Y MODIFICACIONES (#)</v>
      </c>
      <c r="E20" s="49"/>
      <c r="F20" s="33">
        <f>$F$6</f>
        <v>1</v>
      </c>
      <c r="G20" s="34">
        <f>+ROUND(ROUND($G$6,2)*1.19,2)</f>
        <v>11471.36</v>
      </c>
      <c r="H20" s="34">
        <f>+ROUND(+F20*ROUND(G20,2),2)</f>
        <v>11471.36</v>
      </c>
    </row>
    <row r="21" spans="1:10" x14ac:dyDescent="0.25">
      <c r="A21" s="47" t="str">
        <f>A7</f>
        <v>01_01_19</v>
      </c>
      <c r="B21" s="33" t="str">
        <f>$B$7</f>
        <v>Partida</v>
      </c>
      <c r="C21" s="33" t="str">
        <f>$C$7</f>
        <v>PA</v>
      </c>
      <c r="D21" s="48" t="str">
        <f>$D$7</f>
        <v>ADECUACIÓN SALA PCI (#)</v>
      </c>
      <c r="E21" s="49"/>
      <c r="F21" s="33">
        <f>$F$7</f>
        <v>1</v>
      </c>
      <c r="G21" s="34">
        <f>+ROUND(ROUND($G$7,2)*1.19,2)</f>
        <v>1969.21</v>
      </c>
      <c r="H21" s="34">
        <f>+ROUND(+F21*ROUND(G21,2),2)</f>
        <v>1969.21</v>
      </c>
    </row>
    <row r="23" spans="1:10" ht="18.75" x14ac:dyDescent="0.3">
      <c r="A23" s="26" t="s">
        <v>49</v>
      </c>
      <c r="B23" s="26" t="s">
        <v>50</v>
      </c>
    </row>
    <row r="25" spans="1:10" x14ac:dyDescent="0.25">
      <c r="B25" s="36" t="s">
        <v>51</v>
      </c>
    </row>
    <row r="27" spans="1:10" x14ac:dyDescent="0.25">
      <c r="F27" s="37" t="s">
        <v>34</v>
      </c>
      <c r="G27" s="38" t="s">
        <v>35</v>
      </c>
      <c r="H27" s="39" t="s">
        <v>42</v>
      </c>
    </row>
    <row r="28" spans="1:10" ht="15" customHeight="1" x14ac:dyDescent="0.25">
      <c r="B28" s="40"/>
      <c r="C28" s="40"/>
      <c r="D28" s="155" t="s">
        <v>43</v>
      </c>
      <c r="E28" s="156"/>
      <c r="F28" s="50" t="s">
        <v>52</v>
      </c>
      <c r="G28" s="42"/>
      <c r="H28" s="43" t="s">
        <v>53</v>
      </c>
    </row>
    <row r="29" spans="1:10" ht="15" customHeight="1" x14ac:dyDescent="0.25">
      <c r="B29" s="40"/>
      <c r="C29" s="40"/>
      <c r="D29" s="155" t="s">
        <v>46</v>
      </c>
      <c r="E29" s="156"/>
      <c r="F29" s="50" t="s">
        <v>54</v>
      </c>
      <c r="G29" s="44"/>
      <c r="H29" s="45" t="s">
        <v>55</v>
      </c>
    </row>
    <row r="30" spans="1:10" x14ac:dyDescent="0.25">
      <c r="A30" s="51"/>
      <c r="B30" s="51"/>
      <c r="C30" s="51"/>
      <c r="D30" s="51"/>
      <c r="E30" s="52"/>
      <c r="F30" s="53"/>
      <c r="G30" s="54"/>
      <c r="H30" s="55"/>
      <c r="I30" s="3"/>
      <c r="J30" s="3"/>
    </row>
    <row r="31" spans="1:10" x14ac:dyDescent="0.25">
      <c r="A31" s="51"/>
      <c r="B31" s="56" t="s">
        <v>56</v>
      </c>
      <c r="C31" s="51"/>
      <c r="D31" s="51"/>
      <c r="E31" s="52"/>
      <c r="F31" s="53"/>
      <c r="G31" s="54"/>
      <c r="H31" s="55"/>
      <c r="I31" s="3"/>
      <c r="J31" s="3"/>
    </row>
    <row r="33" spans="1:8" x14ac:dyDescent="0.25">
      <c r="B33" s="1" t="s">
        <v>57</v>
      </c>
    </row>
    <row r="35" spans="1:8" x14ac:dyDescent="0.25">
      <c r="F35" s="37" t="s">
        <v>34</v>
      </c>
      <c r="G35" s="38" t="s">
        <v>35</v>
      </c>
      <c r="H35" s="46" t="s">
        <v>42</v>
      </c>
    </row>
    <row r="36" spans="1:8" x14ac:dyDescent="0.25">
      <c r="A36" s="47" t="str">
        <f>+A6</f>
        <v>01_01_18</v>
      </c>
      <c r="B36" s="33" t="str">
        <f>$B$6</f>
        <v>Partida</v>
      </c>
      <c r="C36" s="33" t="str">
        <f>$C$6</f>
        <v>PA</v>
      </c>
      <c r="D36" s="48" t="str">
        <f>$D$6</f>
        <v>INFRAESTRUCTURAS Y MODIFICACIONES (#)</v>
      </c>
      <c r="E36" s="49"/>
      <c r="F36" s="33">
        <f>$F$6</f>
        <v>1</v>
      </c>
      <c r="G36" s="34">
        <f>+ROUND($G$6,2)</f>
        <v>9639.7999999999993</v>
      </c>
      <c r="H36" s="34">
        <f>+ROUND(+F36*ROUND(G36,2),2)</f>
        <v>9639.7999999999993</v>
      </c>
    </row>
    <row r="37" spans="1:8" x14ac:dyDescent="0.25">
      <c r="A37" s="47" t="str">
        <f>+A7</f>
        <v>01_01_19</v>
      </c>
      <c r="B37" s="33" t="str">
        <f>$B$7</f>
        <v>Partida</v>
      </c>
      <c r="C37" s="33" t="str">
        <f>$C$7</f>
        <v>PA</v>
      </c>
      <c r="D37" s="48" t="str">
        <f>$D$7</f>
        <v>ADECUACIÓN SALA PCI (#)</v>
      </c>
      <c r="E37" s="49"/>
      <c r="F37" s="33">
        <f>$F$7</f>
        <v>1</v>
      </c>
      <c r="G37" s="34">
        <f>+ROUND($G$7,2)</f>
        <v>1654.8</v>
      </c>
      <c r="H37" s="34">
        <f>+ROUND(+F37*ROUND(G37,2),2)</f>
        <v>1654.8</v>
      </c>
    </row>
    <row r="39" spans="1:8" ht="18.75" x14ac:dyDescent="0.3">
      <c r="A39" s="26" t="s">
        <v>58</v>
      </c>
      <c r="B39" s="26" t="s">
        <v>242</v>
      </c>
    </row>
    <row r="41" spans="1:8" x14ac:dyDescent="0.25">
      <c r="B41" s="36" t="s">
        <v>59</v>
      </c>
    </row>
    <row r="44" spans="1:8" x14ac:dyDescent="0.25">
      <c r="F44" s="37" t="s">
        <v>34</v>
      </c>
      <c r="G44" s="38" t="s">
        <v>35</v>
      </c>
      <c r="H44" s="39" t="s">
        <v>42</v>
      </c>
    </row>
    <row r="45" spans="1:8" ht="15" customHeight="1" x14ac:dyDescent="0.25">
      <c r="B45" s="40"/>
      <c r="C45" s="40"/>
      <c r="D45" s="155" t="s">
        <v>43</v>
      </c>
      <c r="E45" s="156"/>
      <c r="F45" s="50"/>
      <c r="G45" s="57" t="s">
        <v>60</v>
      </c>
      <c r="H45" s="43" t="s">
        <v>45</v>
      </c>
    </row>
    <row r="46" spans="1:8" ht="15" customHeight="1" x14ac:dyDescent="0.25">
      <c r="B46" s="40"/>
      <c r="C46" s="40"/>
      <c r="D46" s="155" t="s">
        <v>46</v>
      </c>
      <c r="E46" s="156"/>
      <c r="F46" s="50"/>
      <c r="G46" s="58" t="s">
        <v>61</v>
      </c>
      <c r="H46" s="45" t="s">
        <v>45</v>
      </c>
    </row>
    <row r="48" spans="1:8" x14ac:dyDescent="0.25">
      <c r="A48" s="1" t="s">
        <v>62</v>
      </c>
    </row>
    <row r="50" spans="1:10" x14ac:dyDescent="0.25">
      <c r="F50" s="37" t="s">
        <v>34</v>
      </c>
      <c r="G50" s="38" t="s">
        <v>35</v>
      </c>
      <c r="H50" s="46" t="s">
        <v>42</v>
      </c>
    </row>
    <row r="51" spans="1:10" x14ac:dyDescent="0.25">
      <c r="A51" s="47" t="str">
        <f>+A6</f>
        <v>01_01_18</v>
      </c>
      <c r="B51" s="33" t="str">
        <f>$B$6</f>
        <v>Partida</v>
      </c>
      <c r="C51" s="33" t="str">
        <f>$C$6</f>
        <v>PA</v>
      </c>
      <c r="D51" s="48" t="str">
        <f>$D$6</f>
        <v>INFRAESTRUCTURAS Y MODIFICACIONES (#)</v>
      </c>
      <c r="E51" s="49"/>
      <c r="F51" s="33">
        <f>$F$6</f>
        <v>1</v>
      </c>
      <c r="G51" s="59" t="str">
        <f>+$G$6&amp;" + XX % + YY %"</f>
        <v>9639,8 + XX % + YY %</v>
      </c>
      <c r="H51" s="60" t="str">
        <f>+$G$6&amp;" + XX % + YY %  *  CanPres"</f>
        <v>9639,8 + XX % + YY %  *  CanPres</v>
      </c>
    </row>
    <row r="52" spans="1:10" x14ac:dyDescent="0.25">
      <c r="A52" s="47" t="str">
        <f>+A7</f>
        <v>01_01_19</v>
      </c>
      <c r="B52" s="33" t="str">
        <f>$B$7</f>
        <v>Partida</v>
      </c>
      <c r="C52" s="33" t="str">
        <f>$C$7</f>
        <v>PA</v>
      </c>
      <c r="D52" s="48" t="str">
        <f>$D$7</f>
        <v>ADECUACIÓN SALA PCI (#)</v>
      </c>
      <c r="E52" s="49"/>
      <c r="F52" s="33">
        <f>$F$7</f>
        <v>1</v>
      </c>
      <c r="G52" s="59" t="str">
        <f>+$G$7&amp;" + XX % + YY %"</f>
        <v>1654,8 + XX % + YY %</v>
      </c>
      <c r="H52" s="60" t="str">
        <f>+$G$7&amp;" + XX % + YY %  *  CanPres"</f>
        <v>1654,8 + XX % + YY %  *  CanPres</v>
      </c>
    </row>
    <row r="55" spans="1:10" ht="23.25" x14ac:dyDescent="0.35">
      <c r="A55" s="61" t="s">
        <v>63</v>
      </c>
    </row>
    <row r="57" spans="1:10" x14ac:dyDescent="0.25">
      <c r="B57" s="1" t="s">
        <v>64</v>
      </c>
    </row>
    <row r="60" spans="1:10" x14ac:dyDescent="0.25">
      <c r="F60" s="37" t="s">
        <v>34</v>
      </c>
      <c r="G60" s="38" t="s">
        <v>35</v>
      </c>
      <c r="H60" s="39" t="s">
        <v>42</v>
      </c>
    </row>
    <row r="61" spans="1:10" x14ac:dyDescent="0.25">
      <c r="B61" s="40"/>
      <c r="C61" s="40"/>
      <c r="D61" s="155" t="s">
        <v>43</v>
      </c>
      <c r="E61" s="156"/>
      <c r="F61" s="50"/>
      <c r="G61" s="62">
        <v>0.1</v>
      </c>
      <c r="H61" s="43"/>
      <c r="J61" s="4"/>
    </row>
    <row r="62" spans="1:10" x14ac:dyDescent="0.25">
      <c r="B62" s="40"/>
      <c r="C62" s="40"/>
      <c r="D62" s="155" t="s">
        <v>46</v>
      </c>
      <c r="E62" s="156"/>
      <c r="F62" s="50"/>
      <c r="G62" s="63">
        <v>0.05</v>
      </c>
      <c r="H62" s="45"/>
    </row>
    <row r="64" spans="1:10" x14ac:dyDescent="0.25">
      <c r="A64" s="1" t="s">
        <v>65</v>
      </c>
    </row>
    <row r="66" spans="1:10" x14ac:dyDescent="0.25">
      <c r="F66" s="37" t="s">
        <v>34</v>
      </c>
      <c r="G66" s="38" t="s">
        <v>35</v>
      </c>
      <c r="H66" s="46" t="s">
        <v>42</v>
      </c>
    </row>
    <row r="67" spans="1:10" x14ac:dyDescent="0.25">
      <c r="A67" s="47" t="str">
        <f>A6</f>
        <v>01_01_18</v>
      </c>
      <c r="B67" s="33" t="str">
        <f>$B$6</f>
        <v>Partida</v>
      </c>
      <c r="C67" s="33" t="str">
        <f>$C$6</f>
        <v>PA</v>
      </c>
      <c r="D67" s="48" t="str">
        <f>$D$6</f>
        <v>INFRAESTRUCTURAS Y MODIFICACIONES (#)</v>
      </c>
      <c r="E67" s="49"/>
      <c r="F67" s="64">
        <f>$F$6</f>
        <v>1</v>
      </c>
      <c r="G67" s="65">
        <f>+$G$6*(1+$G$61+$G$62)</f>
        <v>11085.77</v>
      </c>
      <c r="H67" s="66">
        <f t="shared" ref="H67" si="0">+ROUND(+F67*ROUND(G67,2),2)</f>
        <v>11085.77</v>
      </c>
      <c r="J67" s="67" t="str">
        <f>+ROUND($G$67,2)&amp;" = "&amp;ROUND(G6,2)&amp;" + "&amp;100*$G$61&amp;" % G.G. + "&amp;100*$G$62&amp;" % B.I."</f>
        <v>11085,77 = 9639,8 + 10 % G.G. + 5 % B.I.</v>
      </c>
    </row>
    <row r="68" spans="1:10" x14ac:dyDescent="0.25">
      <c r="A68" s="47" t="str">
        <f>A7</f>
        <v>01_01_19</v>
      </c>
      <c r="B68" s="33" t="str">
        <f>$B$7</f>
        <v>Partida</v>
      </c>
      <c r="C68" s="33" t="str">
        <f>$C$7</f>
        <v>PA</v>
      </c>
      <c r="D68" s="48" t="str">
        <f>$D$7</f>
        <v>ADECUACIÓN SALA PCI (#)</v>
      </c>
      <c r="E68" s="49"/>
      <c r="F68" s="64">
        <f>$F$7</f>
        <v>1</v>
      </c>
      <c r="G68" s="65">
        <f>+$G$7*(1+$G$61+$G$62)</f>
        <v>1903.0200000000002</v>
      </c>
      <c r="H68" s="66">
        <f t="shared" ref="H68" si="1">+ROUND(+F68*ROUND(G68,2),2)</f>
        <v>1903.02</v>
      </c>
      <c r="J68" s="67" t="str">
        <f>+ROUND($G$68,2)&amp;" = "&amp;ROUND(G7,2)&amp;" + "&amp;100*$G$61&amp;" % G.G. + "&amp;100*$G$62&amp;" % B.I."</f>
        <v>1903,02 = 1654,8 + 10 % G.G. + 5 % B.I.</v>
      </c>
    </row>
    <row r="70" spans="1:10" x14ac:dyDescent="0.25">
      <c r="A70" s="36" t="s">
        <v>66</v>
      </c>
    </row>
    <row r="71" spans="1:10" x14ac:dyDescent="0.25">
      <c r="A71" s="36"/>
    </row>
    <row r="72" spans="1:10" x14ac:dyDescent="0.25">
      <c r="A72" s="68" t="s">
        <v>67</v>
      </c>
    </row>
    <row r="73" spans="1:10" x14ac:dyDescent="0.25">
      <c r="A73" s="68" t="s">
        <v>68</v>
      </c>
    </row>
    <row r="74" spans="1:10" x14ac:dyDescent="0.25">
      <c r="A74" s="68" t="s">
        <v>69</v>
      </c>
    </row>
    <row r="75" spans="1:10" x14ac:dyDescent="0.25">
      <c r="A75" s="68" t="s">
        <v>70</v>
      </c>
    </row>
    <row r="78" spans="1:10" x14ac:dyDescent="0.25">
      <c r="D78" s="69" t="s">
        <v>71</v>
      </c>
      <c r="E78" s="20" t="s">
        <v>2</v>
      </c>
      <c r="F78" s="42">
        <v>0.01</v>
      </c>
      <c r="G78" s="70">
        <v>15345.29</v>
      </c>
    </row>
    <row r="79" spans="1:10" x14ac:dyDescent="0.25">
      <c r="D79" s="71" t="s">
        <v>72</v>
      </c>
      <c r="E79" s="21">
        <v>5.9964006897887688E-2</v>
      </c>
      <c r="F79" s="44"/>
      <c r="G79" s="72" t="s">
        <v>73</v>
      </c>
    </row>
    <row r="80" spans="1:10" ht="22.5" x14ac:dyDescent="0.25">
      <c r="D80" s="73" t="s">
        <v>74</v>
      </c>
      <c r="E80" s="74"/>
      <c r="F80" s="75"/>
      <c r="G80" s="76" t="s">
        <v>75</v>
      </c>
    </row>
  </sheetData>
  <mergeCells count="8">
    <mergeCell ref="D61:E61"/>
    <mergeCell ref="D62:E62"/>
    <mergeCell ref="D14:E14"/>
    <mergeCell ref="D15:E15"/>
    <mergeCell ref="D28:E28"/>
    <mergeCell ref="D29:E29"/>
    <mergeCell ref="D45:E45"/>
    <mergeCell ref="D46:E46"/>
  </mergeCells>
  <conditionalFormatting sqref="G78:G79">
    <cfRule type="expression" dxfId="0" priority="1">
      <formula>LEN(F78)+LEN(F79)&gt;0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2026-09-11T13:17:31Z</cp:lastPrinted>
  <dcterms:created xsi:type="dcterms:W3CDTF">2025-05-09T06:37:59Z</dcterms:created>
  <dcterms:modified xsi:type="dcterms:W3CDTF">2026-09-11T13:23:57Z</dcterms:modified>
</cp:coreProperties>
</file>