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66925"/>
  <mc:AlternateContent xmlns:mc="http://schemas.openxmlformats.org/markup-compatibility/2006">
    <mc:Choice Requires="x15">
      <x15ac:absPath xmlns:x15ac="http://schemas.microsoft.com/office/spreadsheetml/2010/11/ac" url="D:\COMPRAS\GECOnw\___26exp\4054_ObraAscensSevilla_MBA-RRJ\"/>
    </mc:Choice>
  </mc:AlternateContent>
  <xr:revisionPtr revIDLastSave="0" documentId="13_ncr:1_{96B97A67-E872-4C82-881F-D30E91B355D8}" xr6:coauthVersionLast="36" xr6:coauthVersionMax="36" xr10:uidLastSave="{00000000-0000-0000-0000-000000000000}"/>
  <bookViews>
    <workbookView xWindow="0" yWindow="0" windowWidth="26160" windowHeight="10125" xr2:uid="{F68FF14D-B592-49D2-BE66-06A19E86D1A6}"/>
  </bookViews>
  <sheets>
    <sheet name="Anexo I pag 1 oferta" sheetId="11" r:id="rId1"/>
    <sheet name="Anexo I Tabla Desglose Precio" sheetId="5" r:id="rId2"/>
    <sheet name="COMO OFERTAR PARTIDAS FIJAS" sheetId="12" r:id="rId3"/>
  </sheets>
  <definedNames>
    <definedName name="_xlnm._FilterDatabase" localSheetId="1" hidden="1">'Anexo I Tabla Desglose Precio'!$A$5:$J$87</definedName>
    <definedName name="_xlnm.Print_Area" localSheetId="0">'Anexo I pag 1 oferta'!$A$3:$J$48</definedName>
    <definedName name="_xlnm.Print_Area" localSheetId="1">'Anexo I Tabla Desglose Precio'!$A$6:$J$90</definedName>
    <definedName name="_xlnm.Print_Area" localSheetId="2">'COMO OFERTAR PARTIDAS FIJAS'!$A$1</definedName>
    <definedName name="_xlnm.Print_Titles" localSheetId="1">'Anexo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6" i="5" l="1"/>
  <c r="J72" i="5"/>
  <c r="J74" i="5" s="1"/>
  <c r="J68" i="5"/>
  <c r="I64" i="5"/>
  <c r="J62" i="5"/>
  <c r="J60" i="5"/>
  <c r="J54" i="5"/>
  <c r="J58" i="5" s="1"/>
  <c r="J49" i="5"/>
  <c r="J46" i="5"/>
  <c r="J43" i="5"/>
  <c r="J40" i="5"/>
  <c r="J35" i="5"/>
  <c r="J30" i="5"/>
  <c r="J25" i="5"/>
  <c r="J22" i="5"/>
  <c r="I18" i="5"/>
  <c r="J15" i="5"/>
  <c r="J13" i="5"/>
  <c r="J11" i="5"/>
  <c r="J9" i="5"/>
  <c r="J7" i="5"/>
  <c r="J52" i="5" l="1"/>
  <c r="J70" i="5"/>
  <c r="J78" i="5"/>
  <c r="J18" i="5"/>
  <c r="J64" i="5"/>
  <c r="G68" i="12"/>
  <c r="J68" i="12" s="1"/>
  <c r="F68" i="12"/>
  <c r="D68" i="12"/>
  <c r="C68" i="12"/>
  <c r="B68" i="12"/>
  <c r="A68" i="12"/>
  <c r="H52" i="12"/>
  <c r="G52" i="12"/>
  <c r="F52" i="12"/>
  <c r="D52" i="12"/>
  <c r="C52" i="12"/>
  <c r="B52" i="12"/>
  <c r="F37" i="12"/>
  <c r="D37" i="12"/>
  <c r="C37" i="12"/>
  <c r="B37" i="12"/>
  <c r="C21" i="12"/>
  <c r="B21" i="12"/>
  <c r="F21" i="12"/>
  <c r="D21" i="12"/>
  <c r="A52" i="12"/>
  <c r="G37" i="12"/>
  <c r="A37" i="12"/>
  <c r="G21" i="12"/>
  <c r="H21" i="12" s="1"/>
  <c r="A21" i="12"/>
  <c r="J66" i="5" l="1"/>
  <c r="J20" i="5"/>
  <c r="H68" i="12"/>
  <c r="H37" i="12"/>
  <c r="G67" i="12"/>
  <c r="J67" i="12" s="1"/>
  <c r="F67" i="12"/>
  <c r="D67" i="12"/>
  <c r="C67" i="12"/>
  <c r="B67" i="12"/>
  <c r="A67" i="12"/>
  <c r="H51" i="12"/>
  <c r="G51" i="12"/>
  <c r="F51" i="12"/>
  <c r="D51" i="12"/>
  <c r="C51" i="12"/>
  <c r="B51" i="12"/>
  <c r="A51" i="12"/>
  <c r="G36" i="12"/>
  <c r="F36" i="12"/>
  <c r="D36" i="12"/>
  <c r="C36" i="12"/>
  <c r="B36" i="12"/>
  <c r="A36" i="12"/>
  <c r="G20" i="12"/>
  <c r="F20" i="12"/>
  <c r="D20" i="12"/>
  <c r="C20" i="12"/>
  <c r="B20" i="12"/>
  <c r="A20" i="12"/>
  <c r="J79" i="5" l="1"/>
  <c r="H36" i="12"/>
  <c r="H20" i="12"/>
  <c r="H67" i="12"/>
  <c r="H80" i="5" l="1"/>
  <c r="H81" i="5"/>
  <c r="J82" i="5" l="1"/>
  <c r="A83" i="5" s="1"/>
  <c r="B26" i="11" l="1"/>
</calcChain>
</file>

<file path=xl/sharedStrings.xml><?xml version="1.0" encoding="utf-8"?>
<sst xmlns="http://schemas.openxmlformats.org/spreadsheetml/2006/main" count="296" uniqueCount="187">
  <si>
    <t>Ud</t>
  </si>
  <si>
    <t>01</t>
  </si>
  <si>
    <t/>
  </si>
  <si>
    <t>SEGURIDAD Y SALUD</t>
  </si>
  <si>
    <t>01_01</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</si>
  <si>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</si>
  <si>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</si>
  <si>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</si>
  <si>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</si>
  <si>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</si>
  <si>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</si>
  <si>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</si>
  <si>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</si>
  <si>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</si>
  <si>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</si>
  <si>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</si>
  <si>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</si>
  <si>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</si>
  <si>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</si>
  <si>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</si>
  <si>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</si>
  <si>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</si>
  <si>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</si>
  <si>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</si>
  <si>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</si>
  <si>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</si>
  <si>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</si>
  <si>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</si>
  <si>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t</t>
  </si>
  <si>
    <t>ud</t>
  </si>
  <si>
    <t>HAY TRES FORMAS DE OFERTAR LAS PARTIDAS FIJAS, QUE APARECEN EN AZUL Y SON, en este expediente, según mediciones:</t>
  </si>
  <si>
    <t>CanPres</t>
  </si>
  <si>
    <t>Pres</t>
  </si>
  <si>
    <t>Partida</t>
  </si>
  <si>
    <t>PA</t>
  </si>
  <si>
    <t>1)</t>
  </si>
  <si>
    <t xml:space="preserve">No se detalla NINGUN importe en G.G.-B.I. (AUTOMATICAMENTE se asume por defecto GG 13%- BI 6%) </t>
  </si>
  <si>
    <t>ImpPres</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</si>
  <si>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</si>
  <si>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t>13 %</t>
  </si>
  <si>
    <t>SIN IMPORTE</t>
  </si>
  <si>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</si>
  <si>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</si>
  <si>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</si>
  <si>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</si>
  <si>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</si>
  <si>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</si>
  <si>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</si>
  <si>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</si>
  <si>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</si>
  <si>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</si>
  <si>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</si>
  <si>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</si>
  <si>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</si>
  <si>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</si>
  <si>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</si>
  <si>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</si>
  <si>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</si>
  <si>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</si>
  <si>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</si>
  <si>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</si>
  <si>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</si>
  <si>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</si>
  <si>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</si>
  <si>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</si>
  <si>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t>y el TOTAL OFERTA mostraría un mensaje de error.</t>
  </si>
  <si>
    <t>Gastos Generales xx % (a)</t>
  </si>
  <si>
    <t>Beneficio Industrial yy % (b)</t>
  </si>
  <si>
    <t>importe BI</t>
  </si>
  <si>
    <t>PRESUPUESTO EJECUCIÓN CONTRATA / TOTAL OFERTA</t>
  </si>
  <si>
    <t>Código</t>
  </si>
  <si>
    <t>Nat</t>
  </si>
  <si>
    <t>Resumen</t>
  </si>
  <si>
    <t>Longitud</t>
  </si>
  <si>
    <t>Cantidad</t>
  </si>
  <si>
    <t>Capítulo</t>
  </si>
  <si>
    <t>m2</t>
  </si>
  <si>
    <t>01_02</t>
  </si>
  <si>
    <t>01_03</t>
  </si>
  <si>
    <t>01_04</t>
  </si>
  <si>
    <t>01_05</t>
  </si>
  <si>
    <t>01_06</t>
  </si>
  <si>
    <t>GESTIÓN DE RESIDUOS</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</si>
  <si>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</si>
  <si>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r>
      <t xml:space="preserve">PARTIDAS FIJAS CON GASTOS GENERALES (13 %) Y BENEFICIO INDUSTRIAL (6 %) </t>
    </r>
    <r>
      <rPr>
        <b/>
        <u/>
        <sz val="14"/>
        <color theme="1"/>
        <rFont val="Calibri"/>
        <family val="2"/>
        <scheme val="minor"/>
      </rPr>
      <t>INCLUIDOS</t>
    </r>
    <r>
      <rPr>
        <b/>
        <sz val="14"/>
        <color theme="1"/>
        <rFont val="Calibri"/>
        <family val="2"/>
        <scheme val="minor"/>
      </rPr>
      <t xml:space="preserve"> EN CADA PARTIDA</t>
    </r>
  </si>
  <si>
    <r>
      <t xml:space="preserve">PARTIDAS FIJAS CON GASTOS GENERALES Y/O BENEFICIO INDUSTRIAL </t>
    </r>
    <r>
      <rPr>
        <b/>
        <u/>
        <sz val="14"/>
        <color theme="1"/>
        <rFont val="Calibri"/>
        <family val="2"/>
        <scheme val="minor"/>
      </rPr>
      <t xml:space="preserve">DISTINTOS A 13 % y 6 % INCLUIDOS </t>
    </r>
    <r>
      <rPr>
        <b/>
        <sz val="14"/>
        <color theme="1"/>
        <rFont val="Calibri"/>
        <family val="2"/>
        <scheme val="minor"/>
      </rPr>
      <t>EN CADA PARTIDA</t>
    </r>
  </si>
  <si>
    <t>Expediente n.º S/04054/2026</t>
  </si>
  <si>
    <r>
      <t xml:space="preserve">NOTA IMPORTANTE: 
Este fichero de mediciones en Excel </t>
    </r>
    <r>
      <rPr>
        <b/>
        <u/>
        <sz val="11"/>
        <color rgb="FFFF0000"/>
        <rFont val="Calibri"/>
        <family val="2"/>
        <scheme val="minor"/>
      </rPr>
      <t>(ÚNICO FORMATO DISPONIBLE)</t>
    </r>
    <r>
      <rPr>
        <b/>
        <sz val="11"/>
        <color theme="1"/>
        <rFont val="Calibri"/>
        <family val="2"/>
        <scheme val="minor"/>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</si>
  <si>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S-04054-2026 - Sustitución ascensores CPP RTVE Andalucía en Sevilla</t>
  </si>
  <si>
    <t>N</t>
  </si>
  <si>
    <t>ImpPres (**)</t>
  </si>
  <si>
    <t>ACTUACIONES PREVIAS - OBRA CIVIL</t>
  </si>
  <si>
    <t>DEMOLICIÓN Y RETIRADA DE ASCENSORES ACTUALES</t>
  </si>
  <si>
    <t>Desmontajes de todos los elementos componentes de la instalación de ascensores que van a ser sustituidos incluyendo guías, cuadros de maniobras, etc, achatarramiento, traslado y gestión de residuos adecuado a normativa relacionada con los distintos materiales a retirar.</t>
  </si>
  <si>
    <t>DESMONTAJE DE INSTALACIÓN ELÉCTRICA ACTUAL</t>
  </si>
  <si>
    <t>Desmontaje de todos los elementos que componen la instalación eléctrica existente hasta cuadro eléctrico operativo. Desmontaje de canalizaciones, líneas eléctricas, guías, cuadros de maniobras e instalaciones electricas que van a ser sustituidas: diferenciales, tomas, luminarias, pulsadores, emergencias..</t>
  </si>
  <si>
    <t>ADAPTACIÓN HUECO ASCENSOR</t>
  </si>
  <si>
    <t>Esta partida contempla todos los trabajos de obra civil necesarios para la instalación de la nueva maquinaria: aperturas de huecos y taladros, cerrajería, canalizaciones, huecos, botoneras, incluso los cierres provisionales de obra mediante pladur o similar para delimitar la zona de uso de un ascensor de la zona de obra del otro ascensor. Acondicionamiento de los fosos según la Normativa, incluyendo su impermeabilizacion. Tabique separador entre ambas cabinas (actualmente inexistente), adaptación del hueco de puertas existente para hacer el paso de mayores dimensiones. Totalmente acondicionado y adaptado a normativa correspondiente, incluso parte proporcional de material y piezas accesorias necesarias.</t>
  </si>
  <si>
    <t>CHAPADO MARMOL EMBOCADURA ASCENSORES</t>
  </si>
  <si>
    <t>Adecuación de marco de ascensor en cada una de sus plantas mediante corte y/o sustitución de chapado de mármol igual al existente recibido con mortero de cemento CEM II/A-P 32,5 R y arena  mezcla de miga y río (M-10), fijado con anclaje oculto, i/cajas en muro, rejuntado con lechada y limpieza, s/NTE-RPC-8</t>
  </si>
  <si>
    <t>PINTURA PARAMENTOS HORIZONTALES Y VERTICALES</t>
  </si>
  <si>
    <t>Pintura de paramentos verticales y horizontales en zona de actuación afectados por la obra, incluso medios auxiliares y pequeños material.</t>
  </si>
  <si>
    <t>*Varios</t>
  </si>
  <si>
    <t>pa</t>
  </si>
  <si>
    <t>AYUDAS ALBAÑILERIA (#)</t>
  </si>
  <si>
    <t>Trabajos adicionales necesarios para la sustitución de los ascensores, instalaciones complementarias, alumbrado, techo, foso del hueco, cuarto de máquinas y poleas, incluso para reposición de alguna instalación en la zona a intervenir o elementos de cerrajería, Incluida p/p de material auxiliar para la correcta ejecución de los trabajos. Esta partida no se podrá minusvalorar y en el caso de que surjan estos trabajos de índole menor, habra que justificarlos con la realización efectiva de los trabajos y de manera individualizada mediante precios descompuestos</t>
  </si>
  <si>
    <t>Total 01</t>
  </si>
  <si>
    <t>02</t>
  </si>
  <si>
    <t>ELECTRICIDAD</t>
  </si>
  <si>
    <t>02_01</t>
  </si>
  <si>
    <t>SUMINISTRO E INSTALACION INTERRUPTOR DE 25 A / 15 kA 4POLOS</t>
  </si>
  <si>
    <t>Suministro, montaje e instalación de un interruptor automático marca SIEMENS, SCHNEIDER ó ABB 15 kA / 415V  4 polos 25A curva C, o similar. Carril DIN. En esta partida se incluye el montaje de barras y su conexión así como todo tipo de herrajes, soportes etc. que sean necesarios para su puesta en servicio.Se incluye pequeño material electrico necesario. Segun las indiciaciones de la D.F. electrica durante la obra.</t>
  </si>
  <si>
    <t>Ascensor</t>
  </si>
  <si>
    <t>02_02</t>
  </si>
  <si>
    <t>ml</t>
  </si>
  <si>
    <t>LINEA 5G10 mm2</t>
  </si>
  <si>
    <t>Suministro e instalación conductor de cobre AFUMEX PRYSMIAN o GENERAL CABLE EXZHELLENT XXI libre de halogenos clase 5 flexible en manguera 0,6/1 KV de polietileno reticulado (XLPE) de 5G10 mm2. (3Ph+N+PE) RZ1-K (AS), incluido tendido conexionado y materiales de accesorios con p.p. de cajas de paso. El conductor ira identificado en los extremos y puntos intermedios  de donde viene a donde va y el circuito al que corresponde. Todos los conductores irán marcados para la identificación de fases, así como del circuito que corresponde, de donde procede y a donde va. La marcación mediante etiquetas identificativas se hará desde el comienzo al final y en puntos intermedios. Medida la longitud realmente ejecutada.</t>
  </si>
  <si>
    <t>Sótano - cubierta</t>
  </si>
  <si>
    <t>Circuitos (2ud/ ascensor - 1 iluminación + 1 motor)</t>
  </si>
  <si>
    <t>02_03</t>
  </si>
  <si>
    <t>LINEA 3G2,5 mm2</t>
  </si>
  <si>
    <t>Suministro e instalación conductor de cobre AFUMEX PRYSMIAN o GENERAL CABLE EXZHELLENT XXI  libre de halogenos clase 5 flexible en manguera 0,6/1 KV de polietileno reticulado (XLPE) de 3G2,5 mm2. (Ph+N+PE) RZ1-K (AS) , incluido tendido conexionado y materiales de accesorios con p.p. de cajas de paso y clemas tipo WAGO. El conductor ira identificado en los extremos y puntos intermedios  de donde viene a donde va y el circuito al que corresponde. Todos los conductores irán marcados para la identificación de fases, así como del circuito que corresponde, de donde procede y a donde va.La marcación mediante etiquetas identificativas se hará desde el comienzo al final y en puntos intermedios. Medida la longitud realmente ejecutada.</t>
  </si>
  <si>
    <t>Iluminación cabina</t>
  </si>
  <si>
    <t>Iluminación hueco</t>
  </si>
  <si>
    <t>02_04</t>
  </si>
  <si>
    <t>SUMINISTRO E INSTALACION DPN 16 A 30 mA CLASE AC</t>
  </si>
  <si>
    <t>Suministro, montaje e instalación de un Diferencial + Automático integrado marca SIEMENS, SCHNEIDER ó ABB 4,5 kA / 230V 1P+N 16A clase AC 30mA curva C, o similar . Para integración en el Cuadro de Fza UU.VV. de planta. En esta partida se incluye el montaje de barras y su conexión así como todo tipo de herrajes, soportes etc. que sean necesarios para su puesta en servicio. Se incluye pequeño material electrico necesario. Segun las indiciaciones de la D.F. electrica durante la obra.</t>
  </si>
  <si>
    <t>Alumbrado cabina</t>
  </si>
  <si>
    <t>Alumbrado hueco</t>
  </si>
  <si>
    <t>02_05</t>
  </si>
  <si>
    <t>SUMINISTRO E INSTALACION DE DIFERENCIAL REGULABLE</t>
  </si>
  <si>
    <t>Suministro, montaje e instalación de un rele diferencial marca SIEMENS, SCHNEIDER ó ABB 4 polos ajustable en tiempo y sensibilidad con conmutador de corte y/o señalización, o similar, con piloto de señalización y bobina de disparo de máxima. Incluidos trafos y protección maniobra y proteccion de la bobina con interruptores independientes. Para integración en el Cuadro de Planta. En esta partida se incluye el montaje de barras y su conexión así como todo tipo de herrajes, soportes etc. que sean necesarios para su puesta en servicio. Se incluye pequeño material electrico necesario. Segun las indiciaciones de la D.F. electrica durante la obra.</t>
  </si>
  <si>
    <t>02_06</t>
  </si>
  <si>
    <t>TUBO RIGIDO D20</t>
  </si>
  <si>
    <t>02_07</t>
  </si>
  <si>
    <t>ADECUACION CUADRO ELECTRICO EXISTENTE</t>
  </si>
  <si>
    <t>Adecuación a normativa de cuadro eléctrico existente, consistente en el desmontaje y retirada de la aparamenta fuera de servicio o en desuso, limpieza y acondicionamiento del interior del cuadro, reorganización del cableado y sustitución de los elementos necesarios para su adaptación a la normativa vigente.
La actuación incluye el suministro e instalación de la nueva aparamenta de protección, maniobra y mando (interruptores automáticos, diferenciales, magnetotérmicos, embarrados, bornes, peines de distribución y demás elementos auxiliares), sustitución del cableado interior deteriorado o no conforme, identificación y etiquetado de circuitos, actualización de esquemas y rotulación, conexionado, comprobación del par de apriete de las conexiones, realización de pruebas de funcionamiento, medidas eléctricas reglamentarias y puesta en servicio del cuadro.
Incluye asimismo todos los medios auxiliares, pequeño material, elementos de fijación, trabajos de desmontaje y montaje, gestión de los residuos generados, transporte, carga y descarga, mano de obra especializada y cuantos medios sean necesarios para dejar la instalación completamente terminada, legal, segura y en perfecto estado de funcionamiento, de acuerdo con el Reglamento Electrotécnico para Baja Tensión (Real Decreto 842/2002), sus Instrucciones Técnicas Complementarias (ITC-BT) y demás normativa de aplicación.</t>
  </si>
  <si>
    <t>Cuadro electrico existente ascensores</t>
  </si>
  <si>
    <t>02_08</t>
  </si>
  <si>
    <t>INTEGRACION CON CENTRAL DE INCENDIOS</t>
  </si>
  <si>
    <t>Integración del ascensor con el sistema de detección y alarma de incendios, mediante la adaptación de la maniobra del ascensor para su funcionamiento en caso de incendio, incluyendo el suministro e instalación de los elementos necesarios para la comunicación entre la central de detección de incendios y el cuadro de maniobra del ascensor, tales como módulos de interfaz, relés o contactos libres de potencial, cableado, canalizaciones, elementos auxiliares, programación de la central de incendios y del cuadro de maniobra del ascensor, configuración de la lógica de funcionamiento para el retorno automático a la planta de evacuación designada y, en su caso, a una planta alternativa, cancelación de llamadas, apertura de puertas y bloqueo del servicio conforme a la normativa vigente. Se incluyen la coordinación con la empresa de mantenimiento del ascensor y del sistema de protección contra incendios, las modificaciones de software y parametrización necesarias, el conexionado, etiquetado, pruebas funcionales conjuntas, puesta en servicio, documentación "as built", esquemas actualizados, manuales de funcionamiento, certificados de instalación y todos los medios auxiliares, materiales y mano de obra necesarios para dejar la instalación completamente operativa.
La instalacion deberá cumplir con lo establecido en el Reglamento de Instalaciones de Protección contra Incendios (RIPCI), la ITC AEM 1 del Reglamento de Aparatos de Elevación y Manutención, la norma UNE-EN 81-73 relativa al comportamiento de los ascensores en caso de incendio, así como el resto de normativa de aplicación.</t>
  </si>
  <si>
    <t>Ascensores</t>
  </si>
  <si>
    <t>Total 02</t>
  </si>
  <si>
    <t>03</t>
  </si>
  <si>
    <t>SUSTITUCIÓN ASCENSORES</t>
  </si>
  <si>
    <t>03_01</t>
  </si>
  <si>
    <t>ASCENSORES</t>
  </si>
  <si>
    <t>0 Módulo de conexionado de ascensor con central de incendios, para parada y apertura de puertas en caso de necesidad.
1 Diseño de ascensor:
⦁ Acabado acero inoxidable cepillado de altacalidad: Panelado interior, techo, rodapié y puertas 
1 Acabado aluminio: pasamanos y pisadera
2 Acabado suelo: RC33; Granite Grey. 
3 Iluminación cabina: focos LED redondos
4 Espejo de cristal
5 Botonera de cabina:
⦁ KCF01P; KONE Interact 10 COP FH altura completa 
1 F Asturias Satin 43 (acero inoxidable satinado alta calidad)
2 LCD 5.7 pulgadas Pulsador redondo con iluminación de pulsadores en blanco Texto del pulsador táctil (en relieve) Lentes cuadradas 6
3 Black Pulsador verde para planta principal
4 IP21; IP21 protection
⦁ Botonera de rellano:
⦁ KSL280 Botonera de piso en pared 
1 F Asturias Satin con iluminación de pulsadores en blanco Black IP20 protection
Completamente terminado. Cumpliendo normativas actuales, 
o REBT (Reglamento Electrotécnico para Baja Tensión)
o Real Decreto 1644/2008
o Instrucciones técnicas complementarias
o Real Decreto 2200/1995
o Real Decreto 355/2024</t>
  </si>
  <si>
    <t>Total 03</t>
  </si>
  <si>
    <t>04</t>
  </si>
  <si>
    <t>PROYECTO Y LEGALIZACIONES</t>
  </si>
  <si>
    <t>04_01</t>
  </si>
  <si>
    <t>PROYECTO TÉCNICO DE LEGALIZACION</t>
  </si>
  <si>
    <t>Redacción de proyecto técnico de legalización de las instalaciones de Electricidad, confeccionado por técnico facultado y perfectamente desarrollado para presentar a su legalización con indicación expresa de cálculos y cumplimiento de normativa de instalaciones correspondiente, incluso certificado de Dirección de Obra consistente en la Dirección técnica desarrollada por técnico facultado y desarrollo de la coordinación de Seguridad y Salud en la fase de ejecución y certificado de final de obra, perfectamente terminados para su legalización y visado, con parte proporcional registros oficiales necesarios del colegio profesional correspondiente, Comunidad o Ayuntamiento, asi como el pago de tasas de organismos oficiales o entidades competentes. Medida la unidad una vez entregado el proyecto a la propiedad.</t>
  </si>
  <si>
    <t>04_02</t>
  </si>
  <si>
    <t>TRAMITACIÓN COMPLETA LEGALIZACIÓN DE ELECTRICIDAD</t>
  </si>
  <si>
    <t>Legalización de las instalaciones de electricidad incluyendo la tramitación de toda la documentación necesaria y el completo seguimiento ante la Dirección General de Industria correspondiente u organismo competente al respecto y Ayuntamiento, hasta conseguir la Autorización Definitiva en el caso de Industria y la Licencia del Ayuntamiento de que la instalación cumple con todos los requisitos, incluido el pago de tasas a organismos oficiales o entidades competentes u homologadas (OCA) si se requiriera. Incluso Boletín de Instalador Autorizado que certifique las modificaciones, incluso las tasas correspondientes. Medida la unidad una vez obtenida la autorización y licencia definitiva.</t>
  </si>
  <si>
    <t>04_03</t>
  </si>
  <si>
    <t>Total 04</t>
  </si>
  <si>
    <t>05</t>
  </si>
  <si>
    <t>05_01</t>
  </si>
  <si>
    <t>GESTIÓN DE RESIDUOS DE DEMOLICIÓN Y CONSTRUCCIÓN</t>
  </si>
  <si>
    <t>Partida destinada a la gestión de residuos durante la realización de los trabajos de demolición y construcción, comprendiendo:
- Clasificación de residuos a pie de obra, de demolición o en fracciones, según normativa vigente, realizado por medios manuales. 
- Carga de RCD sobre contenedor, dúmper o camión pequeño, por medios manuales, a granel, y considerando 2 peones ordinarios en la carga, con selección previa.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gestión de residuos, pago de tasas y/o canon de vertido. 
Medida la unidad completamente terminada y con emisión de certificado de tratamiento residuos.</t>
  </si>
  <si>
    <t>Total 05</t>
  </si>
  <si>
    <t>06</t>
  </si>
  <si>
    <t>CONTROL CALIDAD</t>
  </si>
  <si>
    <t>06_01</t>
  </si>
  <si>
    <t>Conjunto de ensayos y pruebas adicionales a lo exigido en el Pliego de Condiciones Técnicas y en normativa vigente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del técnico representante de la propiedad y de acuerdo con lo especificado en el expediente, para garantizar y certificar la calidad de los materiales, calidad de la ejecución y el correcto funcionamiento de las unidades de obras civil e instalaciones ejecutadas. Incluso parte proporcional de mano de obra, desplazamientos, redacción de plan de control de calidad, coordinación de los trabajos y toma de datos,
redacción de informes, material y medios auxiliares necesarios.</t>
  </si>
  <si>
    <t>Total 06</t>
  </si>
  <si>
    <t>07</t>
  </si>
  <si>
    <t>07_01</t>
  </si>
  <si>
    <t>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</si>
  <si>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07</t>
  </si>
  <si>
    <t>TOTAL PRESUPUESTO EJECUCIÓN MATERIAL</t>
  </si>
  <si>
    <t>Gastos generales xx % (*)</t>
  </si>
  <si>
    <t>Beneficio industrial xx % (*)</t>
  </si>
  <si>
    <t>PRESUPUESTO EJECUCION CONTRATA</t>
  </si>
  <si>
    <t>(*) Cuando no se indiquen otros porcentajes se entenderá que, quedan incluidos en el precio de la oferta el 13% de Gastos Generales y el 6% de Beneficio Industrial</t>
  </si>
  <si>
    <t>(**) Deberán presupuestarse todas las partidas de los capítulos 01 a 07. En caso de incluirse alguna partida con importe cero se considerará ofertada SIN COSTE para CRTVE.</t>
  </si>
  <si>
    <r>
      <t xml:space="preserve">(#) </t>
    </r>
    <r>
      <rPr>
        <b/>
        <sz val="8"/>
        <color theme="1"/>
        <rFont val="Calibri"/>
        <family val="2"/>
        <scheme val="minor"/>
      </rPr>
      <t>Las partidas 01.06 y 04.03 son partidas fijas que forman parte de la oferta pero no son licitables, no se pueden variar y deben ser mantenidas en la tabla y sumadas en el total de la oferta</t>
    </r>
    <r>
      <rPr>
        <sz val="8"/>
        <color theme="1"/>
        <rFont val="Calibri"/>
        <family val="2"/>
        <scheme val="minor"/>
      </rPr>
      <t>. Si se detallan importes de Gastos Generales (GG) y Beneficio Industrial (BI) en columna ImpPres, las partidas 01.06 y 04.03 se ofertará por 5.000.00 € y 1.450,00 € respectivamente; si no se detallan importes en (a) y (b) 01.06 y 04.03 se ofertarán por 5.950,00€ y 1.725,50 € respectivamente incluyendo un 13 % de Gastos Generales y un 6% de Beneficio industrial), si en los precios unitarios ofertados se incluyesen % distintos a los indicados, se indicarán expresamente los % aplicados en columna Pres. y las partidas 01.06 y 04.03 se incrementarán según los porcentajes aplicados al resto de la oferta.</t>
    </r>
  </si>
  <si>
    <t>Canalización bajo tubo rigido de acero o aluminio d=20 con p.p. de racores cajas de paso y materiales de accesorios, incluida mano de obra. Medida la longitud realmente ejecutada.</t>
  </si>
  <si>
    <t>MODIFICACIONES OCA ELECTRICIDAD (#)</t>
  </si>
  <si>
    <t>ERROR GG-BI</t>
  </si>
  <si>
    <t>Suministro y montaje de los elementos necesarios, no incluidos en el expediente, para la adecuación de las instalaciones eléctricas realizadas. Esta partida solo se certificara en el caso que la revisión de la OCA no resultará favorable. Incluso tasas del Organismo de Control Autorizado e Industria. Incluso modificaciones en el proyecto técnico, y derechos de visado, etc...
Esta partida no se podrá minusvalorar y en el caso de que surjan estos trabajos de índole menor, habra que justificarlos con la realización efectiva de los trabajos y de manera individualizada mediante precios descompuestos</t>
  </si>
  <si>
    <t xml:space="preserve">Suministro e instalación de ascensores, con las siguientes características descritas a continuación o EQUIVALENTES:
⦁ Ascensor: Pasajeros
0 Carga: 900 kg 
1 Personas: 11
2 Número de paradas: 5
3 Velocidad nominal: 1 m/s 
4 Posición de la máquina: en el hueco (parte superior)
5 Cuadro de maniobra
6 Tipo de maniobra: selectiva 
7 Tracción regenerativa
8 Sistema mantenimiento inteligente predictivo
9 Componentes mecánicos y maquinaria:
</t>
  </si>
  <si>
    <t xml:space="preserve">⦁ Maquinaria: sin engranaje
1 Potencia de la máquina: 5,7 kW
2 Corriente nominal de suministro: 13 A
3 Tipo de luz del hueco: Luz del hueco LED
⦁ Opciones de Accesibilidad y protección del usuario:
⦁ Puerta de Cabina. Cortina fotoeléctrica
1 Alarma: encima de cabina
⦁ Señalización de cabina: KONE Interact signalis. series
0 Características:
⦁ KCF01P; KONE Interact 10 COP
1 FH altura completa
2 F Asturias Satin
3 43; LCD 5.7 pulgadas
4 Pulsador redondo con iluminación de pulsadores en blanco
5 Texto del pulsador táctil (en relieve)
6 Lentes cuadradas
7 6; Black
8 Pulsador verde para planta principal.
9 IP21; IP21 protection
⦁ Control de movimiento: Frecuencia variable de lazo cerrado regenerativo
</t>
  </si>
  <si>
    <t>“Sustitución ascensores CPP RTVE Andalucía en Sevilla”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</si>
</sst>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6" formatCode="#,##0.0?????????"/>
  </numFmts>
  <fonts count="39"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i/>
      <sz val="8"/>
      <color theme="1"/>
      <name val="Calibri"/>
      <family val="2"/>
      <scheme val="minor"/>
    </font>
    <font>
      <b/>
      <sz val="11"/>
      <color theme="1"/>
      <name val="Calibri"/>
      <family val="2"/>
      <scheme val="minor"/>
    </font>
    <font>
      <sz val="10"/>
      <color theme="1"/>
      <name val="Calibri"/>
      <family val="2"/>
      <scheme val="minor"/>
    </font>
    <font>
      <i/>
      <sz val="11"/>
      <color theme="1"/>
      <name val="Calibri"/>
      <family val="2"/>
      <scheme val="minor"/>
    </font>
    <font>
      <b/>
      <sz val="10"/>
      <color theme="1"/>
      <name val="Calibri"/>
      <family val="2"/>
      <scheme val="minor"/>
    </font>
    <font>
      <b/>
      <sz val="16"/>
      <color rgb="FFFF0000"/>
      <name val="Calibri"/>
      <family val="2"/>
      <scheme val="minor"/>
    </font>
    <font>
      <sz val="8"/>
      <color rgb="FFFF0000"/>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sz val="8"/>
      <color theme="0"/>
      <name val="Calibri"/>
      <family val="2"/>
      <scheme val="minor"/>
    </font>
    <font>
      <b/>
      <sz val="11"/>
      <color rgb="FFFF0000"/>
      <name val="Calibri"/>
      <family val="2"/>
      <scheme val="minor"/>
    </font>
    <font>
      <b/>
      <sz val="11"/>
      <name val="Calibri"/>
      <family val="2"/>
      <scheme val="minor"/>
    </font>
    <font>
      <b/>
      <sz val="8"/>
      <color theme="1"/>
      <name val="Calibri"/>
      <family val="2"/>
      <scheme val="minor"/>
    </font>
    <font>
      <sz val="8"/>
      <color theme="1"/>
      <name val="Calibri"/>
      <family val="2"/>
      <scheme val="minor"/>
    </font>
    <font>
      <b/>
      <sz val="14"/>
      <color theme="1"/>
      <name val="Calibri"/>
      <family val="2"/>
      <scheme val="minor"/>
    </font>
    <font>
      <b/>
      <sz val="8"/>
      <color rgb="FF002060"/>
      <name val="Calibri"/>
      <family val="2"/>
      <scheme val="minor"/>
    </font>
    <font>
      <b/>
      <sz val="8"/>
      <color rgb="FF0070C0"/>
      <name val="Calibri"/>
      <family val="2"/>
      <scheme val="minor"/>
    </font>
    <font>
      <b/>
      <i/>
      <sz val="11"/>
      <color rgb="FFFF0000"/>
      <name val="Calibri"/>
      <family val="2"/>
      <scheme val="minor"/>
    </font>
    <font>
      <b/>
      <sz val="8"/>
      <color rgb="FF000000"/>
      <name val="Calibri"/>
      <family val="2"/>
      <scheme val="minor"/>
    </font>
    <font>
      <b/>
      <sz val="8"/>
      <color rgb="FFFF0000"/>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u/>
      <sz val="14"/>
      <color theme="1"/>
      <name val="Calibri"/>
      <family val="2"/>
      <scheme val="minor"/>
    </font>
    <font>
      <b/>
      <u/>
      <sz val="11"/>
      <color rgb="FFFF0000"/>
      <name val="Calibri"/>
      <family val="2"/>
      <scheme val="minor"/>
    </font>
    <font>
      <b/>
      <sz val="12"/>
      <color theme="1"/>
      <name val="Calibri"/>
      <family val="2"/>
      <scheme val="minor"/>
    </font>
    <font>
      <b/>
      <i/>
      <sz val="10"/>
      <color theme="1"/>
      <name val="Calibri"/>
      <family val="2"/>
      <scheme val="minor"/>
    </font>
    <font>
      <b/>
      <sz val="8"/>
      <color rgb="FF0000FF"/>
      <name val="Calibri"/>
      <family val="2"/>
      <scheme val="minor"/>
    </font>
    <font>
      <b/>
      <sz val="8"/>
      <name val="Calibri"/>
      <family val="2"/>
    </font>
    <font>
      <sz val="10"/>
      <name val="Calibri"/>
      <family val="2"/>
    </font>
    <font>
      <sz val="11"/>
      <name val="Calibri"/>
      <family val="2"/>
    </font>
    <font>
      <b/>
      <sz val="12"/>
      <color rgb="FFFF0000"/>
      <name val="Calibri"/>
      <family val="2"/>
      <scheme val="minor"/>
    </font>
    <font>
      <sz val="10"/>
      <color rgb="FFFF0000"/>
      <name val="Calibri"/>
      <family val="2"/>
    </font>
  </fonts>
  <fills count="9">
    <fill>
      <patternFill patternType="none"/>
    </fill>
    <fill>
      <patternFill patternType="gray125"/>
    </fill>
    <fill>
      <patternFill patternType="solid">
        <fgColor rgb="FFFFFFCC"/>
        <bgColor indexed="64"/>
      </patternFill>
    </fill>
    <fill>
      <patternFill patternType="solid">
        <fgColor rgb="FFFFFF99"/>
        <bgColor indexed="64"/>
      </patternFill>
    </fill>
    <fill>
      <patternFill patternType="solid">
        <fgColor theme="9" tint="0.79998168889431442"/>
        <bgColor indexed="64"/>
      </patternFill>
    </fill>
    <fill>
      <patternFill patternType="solid">
        <fgColor rgb="FFB4CBE0"/>
        <bgColor indexed="64"/>
      </patternFill>
    </fill>
    <fill>
      <patternFill patternType="solid">
        <fgColor theme="8" tint="0.79998168889431442"/>
        <bgColor indexed="64"/>
      </patternFill>
    </fill>
    <fill>
      <patternFill patternType="solid">
        <fgColor rgb="FFF0F0F0"/>
        <bgColor indexed="64"/>
      </patternFill>
    </fill>
    <fill>
      <patternFill patternType="solid">
        <fgColor rgb="FFFF0000"/>
        <bgColor indexed="64"/>
      </patternFill>
    </fill>
  </fills>
  <borders count="19">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style="thin">
        <color indexed="64"/>
      </left>
      <right/>
      <top style="thin">
        <color auto="1"/>
      </top>
      <bottom/>
      <diagonal/>
    </border>
    <border>
      <left/>
      <right style="thin">
        <color indexed="64"/>
      </right>
      <top style="thin">
        <color auto="1"/>
      </top>
      <bottom/>
      <diagonal/>
    </border>
    <border>
      <left style="thin">
        <color auto="1"/>
      </left>
      <right style="thin">
        <color auto="1"/>
      </right>
      <top/>
      <bottom style="thin">
        <color auto="1"/>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diagonal/>
    </border>
    <border>
      <left style="thin">
        <color auto="1"/>
      </left>
      <right style="thin">
        <color auto="1"/>
      </right>
      <top/>
      <bottom/>
      <diagonal/>
    </border>
    <border>
      <left style="thin">
        <color indexed="64"/>
      </left>
      <right/>
      <top/>
      <bottom style="thin">
        <color auto="1"/>
      </bottom>
      <diagonal/>
    </border>
    <border>
      <left/>
      <right style="thin">
        <color indexed="64"/>
      </right>
      <top/>
      <bottom style="thin">
        <color auto="1"/>
      </bottom>
      <diagonal/>
    </border>
    <border>
      <left/>
      <right style="thin">
        <color indexed="64"/>
      </right>
      <top/>
      <bottom/>
      <diagonal/>
    </border>
  </borders>
  <cellStyleXfs count="1">
    <xf numFmtId="0" fontId="0" fillId="0" borderId="0"/>
  </cellStyleXfs>
  <cellXfs count="186">
    <xf numFmtId="0" fontId="0" fillId="0" borderId="0" xfId="0"/>
    <xf numFmtId="0" fontId="0" fillId="0" borderId="0" xfId="0" applyProtection="1"/>
    <xf numFmtId="0" fontId="1" fillId="0" borderId="0" xfId="0" applyFont="1" applyProtection="1"/>
    <xf numFmtId="0" fontId="0" fillId="0" borderId="0" xfId="0" applyFill="1" applyProtection="1"/>
    <xf numFmtId="2" fontId="0" fillId="0" borderId="0" xfId="0" applyNumberFormat="1" applyProtection="1"/>
    <xf numFmtId="0" fontId="0" fillId="0" borderId="0" xfId="0" applyAlignment="1" applyProtection="1">
      <alignment vertical="top"/>
    </xf>
    <xf numFmtId="0" fontId="7" fillId="0" borderId="0" xfId="0" applyFont="1" applyProtection="1"/>
    <xf numFmtId="0" fontId="9"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2" borderId="0" xfId="0" applyFill="1" applyAlignment="1" applyProtection="1">
      <alignment horizontal="left" vertical="top" shrinkToFit="1"/>
      <protection locked="0"/>
    </xf>
    <xf numFmtId="0" fontId="0" fillId="0" borderId="0" xfId="0" applyAlignment="1" applyProtection="1">
      <alignment horizontal="left" vertical="top"/>
    </xf>
    <xf numFmtId="0" fontId="5" fillId="0" borderId="0" xfId="0" applyFont="1" applyAlignment="1" applyProtection="1">
      <alignment horizontal="left" vertical="top"/>
    </xf>
    <xf numFmtId="0" fontId="0" fillId="2" borderId="0" xfId="0" applyFill="1" applyAlignment="1" applyProtection="1">
      <alignment vertical="top" shrinkToFit="1"/>
      <protection locked="0"/>
    </xf>
    <xf numFmtId="0" fontId="5" fillId="0" borderId="0" xfId="0" applyFont="1" applyAlignment="1" applyProtection="1">
      <alignment vertical="top"/>
    </xf>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6" fillId="0" borderId="0" xfId="0" applyFont="1" applyAlignment="1" applyProtection="1">
      <alignment vertical="top"/>
    </xf>
    <xf numFmtId="0" fontId="8" fillId="0" borderId="0" xfId="0" applyFont="1" applyProtection="1"/>
    <xf numFmtId="10" fontId="11" fillId="2" borderId="5" xfId="0" applyNumberFormat="1" applyFont="1" applyFill="1" applyBorder="1" applyAlignment="1" applyProtection="1">
      <alignment horizontal="right" vertical="center"/>
    </xf>
    <xf numFmtId="10" fontId="11" fillId="2" borderId="3" xfId="0" applyNumberFormat="1" applyFont="1" applyFill="1" applyBorder="1" applyAlignment="1" applyProtection="1">
      <alignment horizontal="right" vertical="center"/>
    </xf>
    <xf numFmtId="0" fontId="2" fillId="0" borderId="1" xfId="0" applyFont="1" applyBorder="1" applyAlignment="1" applyProtection="1">
      <alignment horizontal="center" vertical="top"/>
    </xf>
    <xf numFmtId="0" fontId="20" fillId="0" borderId="0" xfId="0" applyFont="1" applyProtection="1"/>
    <xf numFmtId="2" fontId="2" fillId="0" borderId="1" xfId="0" applyNumberFormat="1" applyFont="1" applyBorder="1" applyAlignment="1" applyProtection="1">
      <alignment horizontal="center" vertical="top"/>
    </xf>
    <xf numFmtId="0" fontId="0" fillId="0" borderId="14" xfId="0" applyBorder="1" applyProtection="1"/>
    <xf numFmtId="0" fontId="0" fillId="0" borderId="0" xfId="0" applyBorder="1" applyProtection="1"/>
    <xf numFmtId="49" fontId="21" fillId="6" borderId="1" xfId="0" applyNumberFormat="1" applyFont="1" applyFill="1" applyBorder="1" applyAlignment="1">
      <alignment vertical="top"/>
    </xf>
    <xf numFmtId="49" fontId="22" fillId="0" borderId="5" xfId="0" applyNumberFormat="1" applyFont="1" applyBorder="1" applyAlignment="1" applyProtection="1">
      <alignment vertical="top"/>
    </xf>
    <xf numFmtId="49" fontId="22" fillId="0" borderId="12" xfId="0" applyNumberFormat="1" applyFont="1" applyBorder="1" applyAlignment="1" applyProtection="1">
      <alignment vertical="top" wrapText="1"/>
    </xf>
    <xf numFmtId="2" fontId="22" fillId="0" borderId="13" xfId="0" applyNumberFormat="1" applyFont="1" applyBorder="1" applyAlignment="1" applyProtection="1">
      <alignment horizontal="right" vertical="top" indent="1"/>
    </xf>
    <xf numFmtId="4" fontId="22" fillId="6" borderId="13" xfId="0" applyNumberFormat="1" applyFont="1" applyFill="1" applyBorder="1" applyAlignment="1" applyProtection="1">
      <alignment horizontal="right" vertical="top" indent="1"/>
    </xf>
    <xf numFmtId="49" fontId="22" fillId="0" borderId="14" xfId="0" applyNumberFormat="1" applyFont="1" applyBorder="1" applyAlignment="1" applyProtection="1">
      <alignment vertical="top" wrapText="1"/>
    </xf>
    <xf numFmtId="0" fontId="16" fillId="0" borderId="0" xfId="0" applyFont="1" applyProtection="1"/>
    <xf numFmtId="2" fontId="2" fillId="0" borderId="1" xfId="0" applyNumberFormat="1" applyFont="1" applyBorder="1" applyAlignment="1" applyProtection="1">
      <alignment vertical="top"/>
    </xf>
    <xf numFmtId="0" fontId="2" fillId="0" borderId="3" xfId="0" applyFont="1" applyBorder="1" applyAlignment="1" applyProtection="1">
      <alignment vertical="top"/>
    </xf>
    <xf numFmtId="0" fontId="23" fillId="0" borderId="1" xfId="0" applyFont="1" applyBorder="1" applyAlignment="1" applyProtection="1">
      <alignment horizontal="center" vertical="top"/>
    </xf>
    <xf numFmtId="0" fontId="24" fillId="0" borderId="0" xfId="0" applyFont="1" applyBorder="1" applyAlignment="1" applyProtection="1">
      <alignment vertical="center" wrapText="1"/>
    </xf>
    <xf numFmtId="10" fontId="26" fillId="2" borderId="1" xfId="0" applyNumberFormat="1" applyFont="1" applyFill="1" applyBorder="1" applyAlignment="1" applyProtection="1">
      <alignment horizontal="right" vertical="center"/>
    </xf>
    <xf numFmtId="10" fontId="11" fillId="4" borderId="6" xfId="0" applyNumberFormat="1" applyFont="1" applyFill="1" applyBorder="1" applyAlignment="1" applyProtection="1">
      <alignment horizontal="right" vertical="center" indent="4"/>
    </xf>
    <xf numFmtId="4" fontId="27" fillId="2" borderId="15" xfId="0" applyNumberFormat="1" applyFont="1" applyFill="1" applyBorder="1" applyAlignment="1" applyProtection="1">
      <alignment horizontal="center" vertical="top"/>
    </xf>
    <xf numFmtId="10" fontId="11" fillId="4" borderId="4" xfId="0" applyNumberFormat="1" applyFont="1" applyFill="1" applyBorder="1" applyAlignment="1" applyProtection="1">
      <alignment horizontal="right" vertical="center" indent="4"/>
    </xf>
    <xf numFmtId="4" fontId="27" fillId="2" borderId="1" xfId="0" applyNumberFormat="1" applyFont="1" applyFill="1" applyBorder="1" applyAlignment="1" applyProtection="1">
      <alignment horizontal="center" vertical="top"/>
    </xf>
    <xf numFmtId="0" fontId="2" fillId="0" borderId="1" xfId="0" applyFont="1" applyBorder="1" applyAlignment="1" applyProtection="1">
      <alignment vertical="top"/>
    </xf>
    <xf numFmtId="0" fontId="22" fillId="7" borderId="13" xfId="0" applyNumberFormat="1" applyFont="1" applyFill="1" applyBorder="1" applyAlignment="1" applyProtection="1">
      <alignment horizontal="center" vertical="top"/>
    </xf>
    <xf numFmtId="2" fontId="22" fillId="0" borderId="5" xfId="0" applyNumberFormat="1" applyFont="1" applyBorder="1" applyAlignment="1" applyProtection="1">
      <alignment horizontal="left" vertical="top" indent="1"/>
    </xf>
    <xf numFmtId="2" fontId="22" fillId="0" borderId="6" xfId="0" applyNumberFormat="1" applyFont="1" applyBorder="1" applyAlignment="1" applyProtection="1">
      <alignment horizontal="right" vertical="top" indent="1"/>
    </xf>
    <xf numFmtId="10" fontId="11" fillId="2" borderId="1" xfId="0" applyNumberFormat="1" applyFont="1" applyFill="1" applyBorder="1" applyAlignment="1" applyProtection="1">
      <alignment horizontal="right" vertical="center"/>
    </xf>
    <xf numFmtId="0" fontId="24" fillId="0" borderId="0" xfId="0" applyFont="1" applyBorder="1" applyAlignment="1" applyProtection="1">
      <alignment horizontal="right" vertical="center" wrapText="1"/>
    </xf>
    <xf numFmtId="0" fontId="24" fillId="0" borderId="0" xfId="0" applyFont="1" applyFill="1" applyBorder="1" applyAlignment="1" applyProtection="1">
      <alignment horizontal="right" vertical="center" wrapText="1"/>
    </xf>
    <xf numFmtId="10" fontId="11" fillId="0" borderId="0" xfId="0" applyNumberFormat="1" applyFont="1" applyFill="1" applyBorder="1" applyAlignment="1" applyProtection="1">
      <alignment horizontal="right" vertical="center"/>
    </xf>
    <xf numFmtId="10" fontId="11" fillId="0" borderId="0" xfId="0" applyNumberFormat="1" applyFont="1" applyFill="1" applyBorder="1" applyAlignment="1" applyProtection="1">
      <alignment horizontal="right" vertical="center" indent="4"/>
    </xf>
    <xf numFmtId="4" fontId="27" fillId="0" borderId="0" xfId="0" applyNumberFormat="1" applyFont="1" applyFill="1" applyBorder="1" applyAlignment="1" applyProtection="1">
      <alignment horizontal="center" vertical="top"/>
    </xf>
    <xf numFmtId="0" fontId="24" fillId="0" borderId="0" xfId="0" applyFont="1" applyBorder="1" applyAlignment="1" applyProtection="1">
      <alignment horizontal="left" vertical="center"/>
    </xf>
    <xf numFmtId="0" fontId="16" fillId="4" borderId="1" xfId="0" applyFont="1" applyFill="1" applyBorder="1" applyAlignment="1" applyProtection="1">
      <alignment horizontal="center"/>
    </xf>
    <xf numFmtId="0" fontId="16" fillId="4" borderId="7" xfId="0" applyFont="1" applyFill="1" applyBorder="1" applyAlignment="1" applyProtection="1">
      <alignment horizontal="center"/>
    </xf>
    <xf numFmtId="4" fontId="22" fillId="6" borderId="5" xfId="0" applyNumberFormat="1" applyFont="1" applyFill="1" applyBorder="1" applyAlignment="1" applyProtection="1">
      <alignment horizontal="center" vertical="center" wrapText="1"/>
    </xf>
    <xf numFmtId="4" fontId="22" fillId="6" borderId="5" xfId="0" applyNumberFormat="1" applyFont="1" applyFill="1" applyBorder="1" applyAlignment="1" applyProtection="1">
      <alignment horizontal="left" vertical="center"/>
    </xf>
    <xf numFmtId="0" fontId="28" fillId="0" borderId="0" xfId="0" applyFont="1" applyProtection="1"/>
    <xf numFmtId="9" fontId="16" fillId="4" borderId="1" xfId="0" applyNumberFormat="1" applyFont="1" applyFill="1" applyBorder="1" applyAlignment="1" applyProtection="1">
      <alignment horizontal="center"/>
    </xf>
    <xf numFmtId="9" fontId="16" fillId="4" borderId="7" xfId="0" applyNumberFormat="1" applyFont="1" applyFill="1" applyBorder="1" applyAlignment="1" applyProtection="1">
      <alignment horizontal="center"/>
    </xf>
    <xf numFmtId="2" fontId="22" fillId="0" borderId="13" xfId="0" applyNumberFormat="1" applyFont="1" applyBorder="1" applyAlignment="1" applyProtection="1">
      <alignment horizontal="right" vertical="center" indent="1"/>
    </xf>
    <xf numFmtId="4" fontId="22" fillId="6" borderId="5" xfId="0" applyNumberFormat="1" applyFont="1" applyFill="1" applyBorder="1" applyAlignment="1" applyProtection="1">
      <alignment horizontal="right" vertical="center" wrapText="1" indent="1"/>
    </xf>
    <xf numFmtId="4" fontId="22" fillId="6" borderId="13" xfId="0" applyNumberFormat="1" applyFont="1" applyFill="1" applyBorder="1" applyAlignment="1" applyProtection="1">
      <alignment horizontal="right" vertical="center" indent="1"/>
    </xf>
    <xf numFmtId="0" fontId="0" fillId="0" borderId="0" xfId="0" applyAlignment="1" applyProtection="1">
      <alignment vertical="center"/>
    </xf>
    <xf numFmtId="0" fontId="17" fillId="0" borderId="0" xfId="0" applyFont="1" applyProtection="1"/>
    <xf numFmtId="0" fontId="24" fillId="0" borderId="12" xfId="0" applyFont="1" applyBorder="1" applyAlignment="1" applyProtection="1">
      <alignment horizontal="right" vertical="center"/>
    </xf>
    <xf numFmtId="4" fontId="3" fillId="2" borderId="15" xfId="0" applyNumberFormat="1" applyFont="1" applyFill="1" applyBorder="1" applyAlignment="1" applyProtection="1">
      <alignment vertical="top"/>
    </xf>
    <xf numFmtId="0" fontId="24" fillId="0" borderId="2" xfId="0" applyFont="1" applyBorder="1" applyAlignment="1" applyProtection="1">
      <alignment horizontal="right" vertical="center"/>
    </xf>
    <xf numFmtId="4" fontId="3" fillId="2" borderId="1" xfId="0" applyNumberFormat="1" applyFont="1" applyFill="1" applyBorder="1" applyAlignment="1" applyProtection="1">
      <alignment horizontal="right" vertical="top"/>
    </xf>
    <xf numFmtId="49" fontId="18" fillId="0" borderId="2" xfId="0" applyNumberFormat="1" applyFont="1" applyBorder="1" applyAlignment="1" applyProtection="1">
      <alignment horizontal="right" vertical="center"/>
    </xf>
    <xf numFmtId="3" fontId="4" fillId="0" borderId="2" xfId="0" applyNumberFormat="1" applyFont="1" applyBorder="1" applyAlignment="1" applyProtection="1">
      <alignment vertical="top"/>
    </xf>
    <xf numFmtId="4" fontId="3" fillId="0" borderId="4" xfId="0" applyNumberFormat="1" applyFont="1" applyBorder="1" applyAlignment="1" applyProtection="1">
      <alignment vertical="top"/>
    </xf>
    <xf numFmtId="4" fontId="3" fillId="8" borderId="1" xfId="0" applyNumberFormat="1" applyFont="1" applyFill="1" applyBorder="1" applyAlignment="1" applyProtection="1">
      <alignment vertical="center" wrapText="1"/>
    </xf>
    <xf numFmtId="164" fontId="0" fillId="0" borderId="0" xfId="0" applyNumberFormat="1" applyProtection="1"/>
    <xf numFmtId="0" fontId="0" fillId="0" borderId="0" xfId="0" applyBorder="1" applyAlignment="1" applyProtection="1">
      <alignment vertical="top"/>
    </xf>
    <xf numFmtId="4" fontId="3" fillId="2" borderId="1" xfId="0" applyNumberFormat="1" applyFont="1" applyFill="1" applyBorder="1" applyAlignment="1" applyProtection="1">
      <alignment vertical="top"/>
    </xf>
    <xf numFmtId="0" fontId="3" fillId="0" borderId="0" xfId="0" applyFont="1" applyBorder="1" applyAlignment="1" applyProtection="1">
      <alignment horizontal="left" vertical="top" wrapText="1"/>
    </xf>
    <xf numFmtId="49" fontId="22" fillId="0" borderId="3" xfId="0" applyNumberFormat="1" applyFont="1" applyBorder="1" applyAlignment="1" applyProtection="1">
      <alignment vertical="top"/>
    </xf>
    <xf numFmtId="49" fontId="22" fillId="0" borderId="2" xfId="0" applyNumberFormat="1" applyFont="1" applyBorder="1" applyAlignment="1" applyProtection="1">
      <alignment vertical="top" wrapText="1"/>
    </xf>
    <xf numFmtId="2" fontId="22" fillId="0" borderId="1" xfId="0" applyNumberFormat="1" applyFont="1" applyBorder="1" applyAlignment="1" applyProtection="1">
      <alignment horizontal="right" vertical="top" indent="1"/>
    </xf>
    <xf numFmtId="4" fontId="22" fillId="6" borderId="1" xfId="0" applyNumberFormat="1" applyFont="1" applyFill="1" applyBorder="1" applyAlignment="1" applyProtection="1">
      <alignment horizontal="right" vertical="top" indent="1"/>
    </xf>
    <xf numFmtId="0" fontId="0" fillId="0" borderId="0" xfId="0" applyAlignment="1" applyProtection="1">
      <alignment horizontal="justify" vertical="top" wrapText="1"/>
    </xf>
    <xf numFmtId="0" fontId="0" fillId="0" borderId="8" xfId="0" applyBorder="1" applyAlignment="1" applyProtection="1">
      <alignment horizontal="center" wrapText="1"/>
      <protection locked="0"/>
    </xf>
    <xf numFmtId="0" fontId="0" fillId="0" borderId="0" xfId="0" applyAlignment="1" applyProtection="1">
      <alignment horizontal="center" vertical="top"/>
    </xf>
    <xf numFmtId="0" fontId="0" fillId="0" borderId="0" xfId="0" applyAlignment="1" applyProtection="1">
      <alignment horizontal="left" vertical="top" wrapText="1"/>
    </xf>
    <xf numFmtId="4" fontId="6" fillId="3" borderId="0" xfId="0" applyNumberFormat="1" applyFont="1" applyFill="1" applyAlignment="1" applyProtection="1">
      <alignment horizontal="center" vertical="top" shrinkToFit="1"/>
    </xf>
    <xf numFmtId="0" fontId="6" fillId="3" borderId="0" xfId="0" applyFont="1" applyFill="1" applyAlignment="1" applyProtection="1">
      <alignment horizontal="center" vertical="top" shrinkToFit="1"/>
    </xf>
    <xf numFmtId="0" fontId="0" fillId="2" borderId="0" xfId="0" applyFill="1" applyAlignment="1" applyProtection="1">
      <alignment horizontal="center" vertical="top" shrinkToFit="1"/>
      <protection locked="0"/>
    </xf>
    <xf numFmtId="0" fontId="0" fillId="2" borderId="0" xfId="0" applyFill="1" applyAlignment="1" applyProtection="1">
      <alignment horizontal="center" shrinkToFit="1"/>
      <protection locked="0"/>
    </xf>
    <xf numFmtId="0" fontId="10" fillId="0" borderId="0" xfId="0" applyFont="1" applyAlignment="1" applyProtection="1">
      <alignment horizontal="center" vertical="top" wrapText="1"/>
    </xf>
    <xf numFmtId="0" fontId="13" fillId="0" borderId="0" xfId="0" applyFont="1" applyAlignment="1" applyProtection="1">
      <alignment horizontal="center"/>
    </xf>
    <xf numFmtId="0" fontId="0" fillId="2" borderId="0" xfId="0" applyFill="1" applyAlignment="1" applyProtection="1">
      <alignment horizontal="left" vertical="top" shrinkToFit="1"/>
      <protection locked="0"/>
    </xf>
    <xf numFmtId="0" fontId="5" fillId="0" borderId="0" xfId="0" applyFont="1" applyAlignment="1" applyProtection="1">
      <alignment horizontal="left" vertical="top"/>
    </xf>
    <xf numFmtId="0" fontId="3" fillId="0" borderId="0" xfId="0" applyFont="1" applyBorder="1" applyAlignment="1" applyProtection="1">
      <alignment horizontal="left" vertical="top" wrapText="1"/>
    </xf>
    <xf numFmtId="0" fontId="0" fillId="2" borderId="8" xfId="0" applyFill="1" applyBorder="1" applyAlignment="1" applyProtection="1">
      <alignment horizontal="center" vertical="top"/>
      <protection locked="0"/>
    </xf>
    <xf numFmtId="0" fontId="24" fillId="0" borderId="3" xfId="0" applyFont="1" applyBorder="1" applyAlignment="1" applyProtection="1">
      <alignment horizontal="center" vertical="center" wrapText="1"/>
    </xf>
    <xf numFmtId="0" fontId="24" fillId="0" borderId="4" xfId="0" applyFont="1" applyBorder="1" applyAlignment="1" applyProtection="1">
      <alignment horizontal="center" vertical="center" wrapText="1"/>
    </xf>
    <xf numFmtId="49" fontId="18" fillId="5" borderId="13" xfId="0" applyNumberFormat="1" applyFont="1" applyFill="1" applyBorder="1" applyAlignment="1">
      <alignment vertical="top"/>
    </xf>
    <xf numFmtId="49" fontId="33" fillId="5" borderId="13" xfId="0" applyNumberFormat="1" applyFont="1" applyFill="1" applyBorder="1" applyAlignment="1">
      <alignment vertical="top"/>
    </xf>
    <xf numFmtId="49" fontId="18" fillId="5" borderId="3" xfId="0" applyNumberFormat="1" applyFont="1" applyFill="1" applyBorder="1" applyAlignment="1">
      <alignment horizontal="left" vertical="top" wrapText="1"/>
    </xf>
    <xf numFmtId="49" fontId="18" fillId="5" borderId="2" xfId="0" applyNumberFormat="1" applyFont="1" applyFill="1" applyBorder="1" applyAlignment="1">
      <alignment horizontal="left" vertical="top" wrapText="1"/>
    </xf>
    <xf numFmtId="49" fontId="18" fillId="5" borderId="4" xfId="0" applyNumberFormat="1" applyFont="1" applyFill="1" applyBorder="1" applyAlignment="1">
      <alignment horizontal="left" vertical="top" wrapText="1"/>
    </xf>
    <xf numFmtId="3" fontId="3" fillId="5" borderId="13" xfId="0" applyNumberFormat="1" applyFont="1" applyFill="1" applyBorder="1" applyAlignment="1">
      <alignment vertical="top"/>
    </xf>
    <xf numFmtId="4" fontId="3" fillId="5" borderId="13" xfId="0" applyNumberFormat="1" applyFont="1" applyFill="1" applyBorder="1" applyAlignment="1">
      <alignment vertical="top"/>
    </xf>
    <xf numFmtId="49" fontId="19" fillId="7" borderId="13" xfId="0" applyNumberFormat="1" applyFont="1" applyFill="1" applyBorder="1" applyAlignment="1">
      <alignment vertical="top"/>
    </xf>
    <xf numFmtId="49" fontId="19" fillId="0" borderId="13" xfId="0" applyNumberFormat="1" applyFont="1" applyBorder="1" applyAlignment="1">
      <alignment vertical="top"/>
    </xf>
    <xf numFmtId="49" fontId="19" fillId="0" borderId="5" xfId="0" applyNumberFormat="1" applyFont="1" applyBorder="1" applyAlignment="1">
      <alignment horizontal="left" vertical="top" wrapText="1"/>
    </xf>
    <xf numFmtId="49" fontId="19" fillId="0" borderId="12" xfId="0" applyNumberFormat="1" applyFont="1" applyBorder="1" applyAlignment="1">
      <alignment horizontal="left" vertical="top" wrapText="1"/>
    </xf>
    <xf numFmtId="49" fontId="19" fillId="0" borderId="6" xfId="0" applyNumberFormat="1" applyFont="1" applyBorder="1" applyAlignment="1">
      <alignment horizontal="left" vertical="top" wrapText="1"/>
    </xf>
    <xf numFmtId="4" fontId="4" fillId="0" borderId="13" xfId="0" applyNumberFormat="1" applyFont="1" applyBorder="1" applyAlignment="1">
      <alignment vertical="top"/>
    </xf>
    <xf numFmtId="4" fontId="4" fillId="2" borderId="13" xfId="0" applyNumberFormat="1" applyFont="1" applyFill="1" applyBorder="1" applyAlignment="1">
      <alignment vertical="top"/>
    </xf>
    <xf numFmtId="0" fontId="19" fillId="0" borderId="15" xfId="0" applyFont="1" applyBorder="1" applyAlignment="1">
      <alignment vertical="top"/>
    </xf>
    <xf numFmtId="49" fontId="19" fillId="0" borderId="16" xfId="0" applyNumberFormat="1" applyFont="1" applyBorder="1" applyAlignment="1">
      <alignment horizontal="left" vertical="top" wrapText="1"/>
    </xf>
    <xf numFmtId="49" fontId="19" fillId="0" borderId="8" xfId="0" applyNumberFormat="1" applyFont="1" applyBorder="1" applyAlignment="1">
      <alignment horizontal="left" vertical="top" wrapText="1"/>
    </xf>
    <xf numFmtId="49" fontId="19" fillId="0" borderId="17" xfId="0" applyNumberFormat="1" applyFont="1" applyBorder="1" applyAlignment="1">
      <alignment horizontal="left" vertical="top" wrapText="1"/>
    </xf>
    <xf numFmtId="0" fontId="4" fillId="0" borderId="15" xfId="0" applyFont="1" applyBorder="1" applyAlignment="1">
      <alignment vertical="top"/>
    </xf>
    <xf numFmtId="49" fontId="19" fillId="0" borderId="14" xfId="0" applyNumberFormat="1" applyFont="1" applyBorder="1" applyAlignment="1">
      <alignment horizontal="left" vertical="top" wrapText="1"/>
    </xf>
    <xf numFmtId="49" fontId="19" fillId="0" borderId="0" xfId="0" applyNumberFormat="1" applyFont="1" applyBorder="1" applyAlignment="1">
      <alignment horizontal="left" vertical="top" wrapText="1"/>
    </xf>
    <xf numFmtId="49" fontId="19" fillId="0" borderId="18" xfId="0" applyNumberFormat="1" applyFont="1" applyBorder="1" applyAlignment="1">
      <alignment horizontal="left" vertical="top" wrapText="1"/>
    </xf>
    <xf numFmtId="49" fontId="5" fillId="0" borderId="0" xfId="0" applyNumberFormat="1" applyFont="1" applyBorder="1" applyAlignment="1">
      <alignment horizontal="right" vertical="top" wrapText="1"/>
    </xf>
    <xf numFmtId="166" fontId="4" fillId="0" borderId="0" xfId="0" applyNumberFormat="1" applyFont="1" applyBorder="1" applyAlignment="1">
      <alignment vertical="top"/>
    </xf>
    <xf numFmtId="4" fontId="4" fillId="0" borderId="0" xfId="0" applyNumberFormat="1" applyFont="1" applyBorder="1" applyAlignment="1">
      <alignment vertical="top"/>
    </xf>
    <xf numFmtId="0" fontId="4" fillId="0" borderId="7" xfId="0" applyFont="1" applyBorder="1" applyAlignment="1">
      <alignment vertical="top"/>
    </xf>
    <xf numFmtId="0" fontId="19" fillId="0" borderId="1" xfId="0" applyFont="1" applyBorder="1" applyAlignment="1">
      <alignment vertical="top"/>
    </xf>
    <xf numFmtId="0" fontId="15" fillId="0" borderId="1" xfId="0" applyFont="1" applyFill="1" applyBorder="1" applyAlignment="1">
      <alignment vertical="top"/>
    </xf>
    <xf numFmtId="0" fontId="19" fillId="0" borderId="2" xfId="0" applyFont="1" applyBorder="1" applyAlignment="1">
      <alignment vertical="top" wrapText="1"/>
    </xf>
    <xf numFmtId="0" fontId="4" fillId="0" borderId="2" xfId="0" applyFont="1" applyBorder="1" applyAlignment="1">
      <alignment vertical="top"/>
    </xf>
    <xf numFmtId="49" fontId="3" fillId="0" borderId="2" xfId="0" applyNumberFormat="1" applyFont="1" applyBorder="1" applyAlignment="1">
      <alignment vertical="top"/>
    </xf>
    <xf numFmtId="3" fontId="4" fillId="0" borderId="2" xfId="0" applyNumberFormat="1" applyFont="1" applyBorder="1" applyAlignment="1">
      <alignment vertical="top"/>
    </xf>
    <xf numFmtId="4" fontId="3" fillId="0" borderId="2" xfId="0" applyNumberFormat="1" applyFont="1" applyBorder="1" applyAlignment="1">
      <alignment vertical="top"/>
    </xf>
    <xf numFmtId="4" fontId="3" fillId="2" borderId="1" xfId="0" applyNumberFormat="1" applyFont="1" applyFill="1" applyBorder="1" applyAlignment="1">
      <alignment vertical="top"/>
    </xf>
    <xf numFmtId="49" fontId="18" fillId="5" borderId="15" xfId="0" applyNumberFormat="1" applyFont="1" applyFill="1" applyBorder="1" applyAlignment="1">
      <alignment vertical="top"/>
    </xf>
    <xf numFmtId="49" fontId="33" fillId="5" borderId="15" xfId="0" applyNumberFormat="1" applyFont="1" applyFill="1" applyBorder="1" applyAlignment="1">
      <alignment vertical="top"/>
    </xf>
    <xf numFmtId="4" fontId="3" fillId="5" borderId="15" xfId="0" applyNumberFormat="1" applyFont="1" applyFill="1" applyBorder="1" applyAlignment="1">
      <alignment vertical="top"/>
    </xf>
    <xf numFmtId="0" fontId="19" fillId="0" borderId="0" xfId="0" applyFont="1" applyBorder="1" applyAlignment="1" applyProtection="1">
      <alignment horizontal="left" vertical="top" wrapText="1"/>
    </xf>
    <xf numFmtId="0" fontId="6" fillId="0" borderId="9" xfId="0" applyFont="1" applyBorder="1" applyAlignment="1" applyProtection="1">
      <alignment horizontal="left" vertical="top" wrapText="1"/>
    </xf>
    <xf numFmtId="0" fontId="6" fillId="0" borderId="10" xfId="0" applyFont="1" applyBorder="1" applyAlignment="1" applyProtection="1">
      <alignment horizontal="left" vertical="top" wrapText="1"/>
    </xf>
    <xf numFmtId="0" fontId="6" fillId="0" borderId="11" xfId="0" applyFont="1" applyBorder="1" applyAlignment="1" applyProtection="1">
      <alignment horizontal="left" vertical="top" wrapText="1"/>
    </xf>
    <xf numFmtId="0" fontId="31" fillId="0" borderId="0" xfId="0" applyFont="1" applyProtection="1"/>
    <xf numFmtId="49" fontId="22" fillId="6" borderId="13" xfId="0" applyNumberFormat="1" applyFont="1" applyFill="1" applyBorder="1" applyAlignment="1" applyProtection="1">
      <alignment vertical="top"/>
    </xf>
    <xf numFmtId="49" fontId="22" fillId="6" borderId="5" xfId="0" applyNumberFormat="1" applyFont="1" applyFill="1" applyBorder="1" applyAlignment="1" applyProtection="1">
      <alignment horizontal="left" vertical="top" wrapText="1"/>
    </xf>
    <xf numFmtId="49" fontId="22" fillId="6" borderId="12" xfId="0" applyNumberFormat="1" applyFont="1" applyFill="1" applyBorder="1" applyAlignment="1" applyProtection="1">
      <alignment horizontal="left" vertical="top" wrapText="1"/>
    </xf>
    <xf numFmtId="49" fontId="22" fillId="6" borderId="6" xfId="0" applyNumberFormat="1" applyFont="1" applyFill="1" applyBorder="1" applyAlignment="1" applyProtection="1">
      <alignment horizontal="left" vertical="top" wrapText="1"/>
    </xf>
    <xf numFmtId="4" fontId="22" fillId="6" borderId="13" xfId="0" applyNumberFormat="1" applyFont="1" applyFill="1" applyBorder="1" applyAlignment="1" applyProtection="1">
      <alignment vertical="top"/>
    </xf>
    <xf numFmtId="0" fontId="19" fillId="0" borderId="15" xfId="0" applyFont="1" applyBorder="1" applyAlignment="1" applyProtection="1">
      <alignment vertical="top"/>
    </xf>
    <xf numFmtId="49" fontId="19" fillId="0" borderId="16" xfId="0" applyNumberFormat="1" applyFont="1" applyBorder="1" applyAlignment="1" applyProtection="1">
      <alignment horizontal="left" vertical="top" wrapText="1"/>
    </xf>
    <xf numFmtId="49" fontId="19" fillId="0" borderId="8" xfId="0" applyNumberFormat="1" applyFont="1" applyBorder="1" applyAlignment="1" applyProtection="1">
      <alignment horizontal="left" vertical="top" wrapText="1"/>
    </xf>
    <xf numFmtId="49" fontId="19" fillId="0" borderId="17" xfId="0" applyNumberFormat="1" applyFont="1" applyBorder="1" applyAlignment="1" applyProtection="1">
      <alignment horizontal="left" vertical="top" wrapText="1"/>
    </xf>
    <xf numFmtId="0" fontId="4" fillId="0" borderId="7" xfId="0" applyFont="1" applyBorder="1" applyAlignment="1" applyProtection="1">
      <alignment vertical="top"/>
    </xf>
    <xf numFmtId="0" fontId="4" fillId="0" borderId="15" xfId="0" applyFont="1" applyBorder="1" applyAlignment="1" applyProtection="1">
      <alignment vertical="top"/>
    </xf>
    <xf numFmtId="0" fontId="19" fillId="0" borderId="1" xfId="0" applyFont="1" applyBorder="1" applyAlignment="1" applyProtection="1">
      <alignment vertical="top"/>
    </xf>
    <xf numFmtId="0" fontId="15" fillId="0" borderId="1" xfId="0" applyFont="1" applyFill="1" applyBorder="1" applyAlignment="1" applyProtection="1">
      <alignment vertical="top"/>
    </xf>
    <xf numFmtId="0" fontId="19" fillId="0" borderId="2" xfId="0" applyFont="1" applyBorder="1" applyAlignment="1" applyProtection="1">
      <alignment vertical="top" wrapText="1"/>
    </xf>
    <xf numFmtId="0" fontId="4" fillId="0" borderId="2" xfId="0" applyFont="1" applyBorder="1" applyAlignment="1" applyProtection="1">
      <alignment vertical="top"/>
    </xf>
    <xf numFmtId="49" fontId="3" fillId="0" borderId="2" xfId="0" applyNumberFormat="1" applyFont="1" applyBorder="1" applyAlignment="1" applyProtection="1">
      <alignment vertical="top"/>
    </xf>
    <xf numFmtId="4" fontId="3" fillId="0" borderId="2" xfId="0" applyNumberFormat="1" applyFont="1" applyBorder="1" applyAlignment="1" applyProtection="1">
      <alignment vertical="top"/>
    </xf>
    <xf numFmtId="0" fontId="19" fillId="0" borderId="5" xfId="0" applyFont="1" applyBorder="1" applyAlignment="1" applyProtection="1">
      <alignment vertical="top"/>
    </xf>
    <xf numFmtId="0" fontId="15" fillId="0" borderId="12" xfId="0" applyFont="1" applyFill="1" applyBorder="1" applyAlignment="1" applyProtection="1">
      <alignment vertical="top"/>
    </xf>
    <xf numFmtId="0" fontId="19" fillId="0" borderId="12" xfId="0" applyFont="1" applyBorder="1" applyAlignment="1" applyProtection="1">
      <alignment vertical="top"/>
    </xf>
    <xf numFmtId="0" fontId="19" fillId="0" borderId="12" xfId="0" applyFont="1" applyBorder="1" applyAlignment="1" applyProtection="1">
      <alignment vertical="top" wrapText="1"/>
    </xf>
    <xf numFmtId="49" fontId="34" fillId="0" borderId="12" xfId="0" applyNumberFormat="1" applyFont="1" applyBorder="1" applyAlignment="1" applyProtection="1">
      <alignment horizontal="right" vertical="top"/>
    </xf>
    <xf numFmtId="3" fontId="4" fillId="0" borderId="12" xfId="0" applyNumberFormat="1" applyFont="1" applyBorder="1" applyAlignment="1" applyProtection="1">
      <alignment vertical="top"/>
    </xf>
    <xf numFmtId="4" fontId="3" fillId="0" borderId="12" xfId="0" applyNumberFormat="1" applyFont="1" applyBorder="1" applyAlignment="1" applyProtection="1">
      <alignment vertical="top"/>
    </xf>
    <xf numFmtId="4" fontId="3" fillId="2" borderId="13" xfId="0" applyNumberFormat="1" applyFont="1" applyFill="1" applyBorder="1" applyAlignment="1" applyProtection="1">
      <alignment vertical="top"/>
    </xf>
    <xf numFmtId="0" fontId="15" fillId="0" borderId="0" xfId="0" applyFont="1" applyFill="1" applyBorder="1" applyAlignment="1" applyProtection="1">
      <alignment vertical="top"/>
    </xf>
    <xf numFmtId="0" fontId="35" fillId="0" borderId="0" xfId="0" applyFont="1" applyBorder="1" applyAlignment="1" applyProtection="1">
      <alignment horizontal="right"/>
    </xf>
    <xf numFmtId="10" fontId="38" fillId="2" borderId="0" xfId="0" applyNumberFormat="1" applyFont="1" applyFill="1" applyBorder="1" applyAlignment="1" applyProtection="1">
      <alignment horizontal="right"/>
    </xf>
    <xf numFmtId="0" fontId="0" fillId="0" borderId="16" xfId="0" applyBorder="1" applyProtection="1"/>
    <xf numFmtId="0" fontId="15" fillId="0" borderId="8" xfId="0" applyFont="1" applyFill="1" applyBorder="1" applyAlignment="1" applyProtection="1">
      <alignment vertical="top"/>
    </xf>
    <xf numFmtId="0" fontId="0" fillId="0" borderId="8" xfId="0" applyBorder="1" applyProtection="1"/>
    <xf numFmtId="49" fontId="34" fillId="0" borderId="8" xfId="0" applyNumberFormat="1" applyFont="1" applyBorder="1" applyAlignment="1" applyProtection="1">
      <alignment horizontal="right" vertical="top"/>
    </xf>
    <xf numFmtId="0" fontId="36" fillId="0" borderId="8" xfId="0" applyFont="1" applyBorder="1" applyProtection="1"/>
    <xf numFmtId="0" fontId="37" fillId="0" borderId="12" xfId="0" applyFont="1" applyBorder="1" applyAlignment="1" applyProtection="1">
      <alignment horizontal="center" wrapText="1"/>
    </xf>
    <xf numFmtId="4" fontId="4" fillId="2" borderId="13" xfId="0" applyNumberFormat="1" applyFont="1" applyFill="1" applyBorder="1" applyAlignment="1" applyProtection="1">
      <alignment vertical="top"/>
      <protection locked="0"/>
    </xf>
    <xf numFmtId="10" fontId="35" fillId="4" borderId="0" xfId="0" applyNumberFormat="1" applyFont="1" applyFill="1" applyBorder="1" applyProtection="1">
      <protection locked="0"/>
    </xf>
    <xf numFmtId="4" fontId="34" fillId="2" borderId="13" xfId="0" applyNumberFormat="1" applyFont="1" applyFill="1" applyBorder="1" applyAlignment="1" applyProtection="1">
      <alignment vertical="top"/>
      <protection locked="0"/>
    </xf>
    <xf numFmtId="10" fontId="35" fillId="4" borderId="0" xfId="0" applyNumberFormat="1" applyFont="1" applyFill="1" applyBorder="1" applyAlignment="1" applyProtection="1">
      <protection locked="0"/>
    </xf>
    <xf numFmtId="4" fontId="34" fillId="2" borderId="1" xfId="0" applyNumberFormat="1" applyFont="1" applyFill="1" applyBorder="1" applyAlignment="1" applyProtection="1">
      <alignment vertical="top"/>
      <protection locked="0"/>
    </xf>
    <xf numFmtId="4" fontId="34" fillId="2" borderId="7" xfId="0" applyNumberFormat="1" applyFont="1" applyFill="1" applyBorder="1" applyAlignment="1" applyProtection="1">
      <alignment vertical="top" wrapText="1"/>
    </xf>
    <xf numFmtId="0" fontId="32" fillId="0" borderId="1" xfId="0" applyFont="1" applyBorder="1" applyAlignment="1" applyProtection="1">
      <alignment horizontal="center" vertical="top"/>
    </xf>
    <xf numFmtId="0" fontId="32" fillId="0" borderId="4" xfId="0" applyFont="1" applyBorder="1" applyAlignment="1" applyProtection="1">
      <alignment horizontal="center" vertical="top" wrapText="1"/>
    </xf>
    <xf numFmtId="0" fontId="32" fillId="0" borderId="3" xfId="0" applyFont="1" applyBorder="1" applyAlignment="1" applyProtection="1">
      <alignment horizontal="center" vertical="top"/>
    </xf>
    <xf numFmtId="49" fontId="4" fillId="0" borderId="16" xfId="0" applyNumberFormat="1" applyFont="1" applyBorder="1" applyAlignment="1" applyProtection="1">
      <alignment horizontal="left" vertical="top" wrapText="1"/>
    </xf>
    <xf numFmtId="49" fontId="4" fillId="0" borderId="8" xfId="0" applyNumberFormat="1" applyFont="1" applyBorder="1" applyAlignment="1" applyProtection="1">
      <alignment horizontal="left" vertical="top" wrapText="1"/>
    </xf>
    <xf numFmtId="49" fontId="4" fillId="0" borderId="17" xfId="0" applyNumberFormat="1" applyFont="1" applyBorder="1" applyAlignment="1" applyProtection="1">
      <alignment horizontal="left" vertical="top" wrapText="1"/>
    </xf>
  </cellXfs>
  <cellStyles count="1">
    <cellStyle name="Normal" xfId="0" builtinId="0"/>
  </cellStyles>
  <dxfs count="1">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9496FFB-BE78-49D9-90D4-09A207BA17B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594BB-9A51-4A3E-A5FD-DE78006A3709}">
  <sheetPr codeName="Hoja1">
    <pageSetUpPr fitToPage="1"/>
  </sheetPr>
  <dimension ref="A2:I47"/>
  <sheetViews>
    <sheetView tabSelected="1" workbookViewId="0">
      <pane ySplit="2" topLeftCell="A3"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9.7109375" style="1" customWidth="1"/>
    <col min="4" max="9" width="11.42578125" style="1"/>
    <col min="10" max="10" width="1.7109375" style="1" customWidth="1"/>
    <col min="11" max="16384" width="11.42578125" style="1"/>
  </cols>
  <sheetData>
    <row r="2" spans="1:9" s="5" customFormat="1" ht="89.25" customHeight="1" x14ac:dyDescent="0.25">
      <c r="A2" s="90" t="s">
        <v>6</v>
      </c>
      <c r="B2" s="90"/>
      <c r="C2" s="90"/>
      <c r="D2" s="90"/>
      <c r="E2" s="90"/>
      <c r="F2" s="90"/>
      <c r="G2" s="90"/>
      <c r="H2" s="90"/>
      <c r="I2" s="90"/>
    </row>
    <row r="5" spans="1:9" x14ac:dyDescent="0.25">
      <c r="D5" s="6"/>
      <c r="E5" s="6"/>
      <c r="F5" s="7"/>
      <c r="G5" s="7"/>
      <c r="H5" s="7"/>
      <c r="I5" s="8" t="s">
        <v>186</v>
      </c>
    </row>
    <row r="6" spans="1:9" x14ac:dyDescent="0.25">
      <c r="D6" s="6"/>
      <c r="E6" s="6"/>
      <c r="F6" s="7"/>
      <c r="G6" s="7"/>
      <c r="H6" s="7"/>
      <c r="I6" s="8"/>
    </row>
    <row r="7" spans="1:9" x14ac:dyDescent="0.25">
      <c r="D7" s="6"/>
      <c r="E7" s="6"/>
      <c r="F7" s="7"/>
      <c r="G7" s="7"/>
      <c r="H7" s="7"/>
      <c r="I7" s="9" t="s">
        <v>86</v>
      </c>
    </row>
    <row r="8" spans="1:9" ht="24.95" customHeight="1" x14ac:dyDescent="0.25"/>
    <row r="9" spans="1:9" ht="18.75" x14ac:dyDescent="0.3">
      <c r="A9" s="91" t="s">
        <v>7</v>
      </c>
      <c r="B9" s="91"/>
      <c r="C9" s="91"/>
      <c r="D9" s="91"/>
      <c r="E9" s="91"/>
      <c r="F9" s="91"/>
      <c r="G9" s="91"/>
      <c r="H9" s="91"/>
      <c r="I9" s="91"/>
    </row>
    <row r="10" spans="1:9" ht="15" customHeight="1" x14ac:dyDescent="0.25"/>
    <row r="11" spans="1:9" ht="15" customHeight="1" x14ac:dyDescent="0.25"/>
    <row r="12" spans="1:9" x14ac:dyDescent="0.25">
      <c r="A12" s="5" t="s">
        <v>8</v>
      </c>
      <c r="B12" s="92"/>
      <c r="C12" s="92"/>
      <c r="D12" s="92"/>
      <c r="E12" s="92"/>
      <c r="F12" s="84" t="s">
        <v>9</v>
      </c>
      <c r="G12" s="84"/>
      <c r="H12" s="84"/>
      <c r="I12" s="10"/>
    </row>
    <row r="13" spans="1:9" x14ac:dyDescent="0.25">
      <c r="A13" s="93" t="s">
        <v>10</v>
      </c>
      <c r="B13" s="93"/>
      <c r="C13" s="93"/>
      <c r="D13" s="93"/>
      <c r="E13" s="93"/>
      <c r="F13" s="93"/>
      <c r="G13" s="93"/>
      <c r="H13" s="93"/>
      <c r="I13" s="11"/>
    </row>
    <row r="14" spans="1:9" x14ac:dyDescent="0.25">
      <c r="A14" s="12"/>
      <c r="B14" s="12"/>
      <c r="C14" s="12"/>
      <c r="D14" s="12"/>
      <c r="E14" s="12"/>
      <c r="F14" s="12"/>
      <c r="G14" s="12"/>
      <c r="H14" s="12"/>
      <c r="I14" s="11"/>
    </row>
    <row r="15" spans="1:9" x14ac:dyDescent="0.25">
      <c r="A15" s="5" t="s">
        <v>11</v>
      </c>
      <c r="B15" s="5"/>
      <c r="C15" s="13"/>
      <c r="D15" s="84" t="s">
        <v>12</v>
      </c>
      <c r="E15" s="84"/>
      <c r="F15" s="88"/>
      <c r="G15" s="88"/>
      <c r="H15" s="88"/>
      <c r="I15" s="88"/>
    </row>
    <row r="16" spans="1:9" x14ac:dyDescent="0.25">
      <c r="B16" s="14"/>
      <c r="C16" s="14" t="s">
        <v>13</v>
      </c>
      <c r="D16" s="14"/>
      <c r="E16" s="14"/>
      <c r="F16" s="14" t="s">
        <v>14</v>
      </c>
      <c r="G16" s="14"/>
      <c r="H16" s="14"/>
      <c r="I16" s="5"/>
    </row>
    <row r="17" spans="1:9" x14ac:dyDescent="0.25">
      <c r="B17" s="14"/>
      <c r="C17" s="14"/>
      <c r="D17" s="14"/>
      <c r="E17" s="14"/>
      <c r="F17" s="14"/>
      <c r="G17" s="14"/>
      <c r="H17" s="14"/>
      <c r="I17" s="5"/>
    </row>
    <row r="18" spans="1:9" x14ac:dyDescent="0.25">
      <c r="A18" s="5" t="s">
        <v>15</v>
      </c>
      <c r="B18" s="10"/>
      <c r="C18" s="84" t="s">
        <v>16</v>
      </c>
      <c r="D18" s="84"/>
      <c r="E18" s="89"/>
      <c r="F18" s="89"/>
      <c r="G18" s="89"/>
      <c r="H18" s="89"/>
      <c r="I18" s="89"/>
    </row>
    <row r="19" spans="1:9" s="3" customFormat="1" x14ac:dyDescent="0.25">
      <c r="B19" s="15"/>
      <c r="C19" s="16"/>
      <c r="D19" s="16"/>
      <c r="E19" s="17"/>
      <c r="F19" s="17"/>
      <c r="G19" s="17"/>
      <c r="H19" s="17"/>
      <c r="I19" s="17"/>
    </row>
    <row r="20" spans="1:9" x14ac:dyDescent="0.25">
      <c r="A20" s="5" t="s">
        <v>17</v>
      </c>
      <c r="B20" s="5"/>
      <c r="C20" s="5"/>
      <c r="D20" s="5"/>
      <c r="E20" s="5"/>
      <c r="F20" s="5"/>
      <c r="G20" s="5"/>
      <c r="H20" s="5"/>
      <c r="I20" s="5"/>
    </row>
    <row r="21" spans="1:9" ht="15" customHeight="1" x14ac:dyDescent="0.25">
      <c r="A21" s="5"/>
      <c r="B21" s="5"/>
      <c r="C21" s="5"/>
      <c r="D21" s="5"/>
      <c r="E21" s="5"/>
      <c r="F21" s="5"/>
      <c r="G21" s="5"/>
      <c r="H21" s="5"/>
      <c r="I21" s="5"/>
    </row>
    <row r="22" spans="1:9" ht="56.25" customHeight="1" x14ac:dyDescent="0.25">
      <c r="A22" s="85" t="s">
        <v>18</v>
      </c>
      <c r="B22" s="85"/>
      <c r="C22" s="85"/>
      <c r="D22" s="85"/>
      <c r="E22" s="85"/>
      <c r="F22" s="85"/>
      <c r="G22" s="85"/>
      <c r="H22" s="85"/>
      <c r="I22" s="5"/>
    </row>
    <row r="23" spans="1:9" ht="15" customHeight="1" x14ac:dyDescent="0.25">
      <c r="A23" s="5"/>
      <c r="B23" s="5"/>
      <c r="C23" s="5"/>
      <c r="D23" s="5"/>
      <c r="E23" s="5"/>
      <c r="F23" s="5"/>
      <c r="G23" s="5"/>
      <c r="H23" s="5"/>
      <c r="I23" s="5"/>
    </row>
    <row r="24" spans="1:9" ht="15" customHeight="1" x14ac:dyDescent="0.25">
      <c r="A24" s="18" t="s">
        <v>19</v>
      </c>
      <c r="B24" s="5"/>
      <c r="C24" s="5"/>
      <c r="D24" s="5"/>
      <c r="E24" s="5"/>
      <c r="F24" s="5"/>
      <c r="G24" s="5"/>
      <c r="H24" s="5"/>
    </row>
    <row r="25" spans="1:9" ht="15" customHeight="1" x14ac:dyDescent="0.25">
      <c r="A25" s="5"/>
      <c r="B25" s="5"/>
      <c r="C25" s="5"/>
      <c r="D25" s="5"/>
      <c r="E25" s="5"/>
      <c r="F25" s="5"/>
      <c r="G25" s="5"/>
      <c r="H25" s="5"/>
    </row>
    <row r="26" spans="1:9" ht="15" customHeight="1" x14ac:dyDescent="0.25">
      <c r="A26" s="18" t="s">
        <v>20</v>
      </c>
      <c r="B26" s="86" t="str">
        <f>+IFERROR(IF(ISNUMBER('Anexo I Tabla Desglose Precio'!J82),IF('Anexo I Tabla Desglose Precio'!J82&lt;=238677.73,'Anexo I Tabla Desglose Precio'!J82,"ERROR: no debe superar 238.677,73"),"revisar desglose precio"),"desglose precio incompleto/incorrecto")</f>
        <v>revisar desglose precio</v>
      </c>
      <c r="C26" s="87"/>
      <c r="D26" s="5" t="s">
        <v>21</v>
      </c>
      <c r="E26" s="5"/>
      <c r="F26" s="5"/>
      <c r="G26" s="5"/>
      <c r="H26" s="5"/>
    </row>
    <row r="27" spans="1:9" ht="15" customHeight="1" x14ac:dyDescent="0.25">
      <c r="A27" s="5"/>
      <c r="B27" s="5"/>
      <c r="C27" s="5"/>
      <c r="D27" s="5"/>
      <c r="E27" s="5"/>
      <c r="F27" s="5"/>
      <c r="G27" s="5"/>
      <c r="H27" s="5"/>
    </row>
    <row r="28" spans="1:9" ht="35.1" customHeight="1" x14ac:dyDescent="0.25">
      <c r="A28" s="82" t="s">
        <v>22</v>
      </c>
      <c r="B28" s="82"/>
      <c r="C28" s="82"/>
      <c r="D28" s="82"/>
      <c r="E28" s="82"/>
      <c r="F28" s="82"/>
      <c r="G28" s="82"/>
      <c r="H28" s="82"/>
      <c r="I28" s="5"/>
    </row>
    <row r="29" spans="1:9" ht="35.1" customHeight="1" x14ac:dyDescent="0.25">
      <c r="A29" s="82" t="s">
        <v>23</v>
      </c>
      <c r="B29" s="82"/>
      <c r="C29" s="82"/>
      <c r="D29" s="82"/>
      <c r="E29" s="82"/>
      <c r="F29" s="82"/>
      <c r="G29" s="82"/>
      <c r="H29" s="82"/>
      <c r="I29" s="5"/>
    </row>
    <row r="30" spans="1:9" ht="35.1" customHeight="1" x14ac:dyDescent="0.25">
      <c r="A30" s="82" t="s">
        <v>24</v>
      </c>
      <c r="B30" s="82"/>
      <c r="C30" s="82"/>
      <c r="D30" s="82"/>
      <c r="E30" s="82"/>
      <c r="F30" s="82"/>
      <c r="G30" s="82"/>
      <c r="H30" s="82"/>
      <c r="I30" s="5"/>
    </row>
    <row r="31" spans="1:9" ht="45" customHeight="1" x14ac:dyDescent="0.25">
      <c r="A31" s="82" t="s">
        <v>25</v>
      </c>
      <c r="B31" s="82"/>
      <c r="C31" s="82"/>
      <c r="D31" s="82"/>
      <c r="E31" s="82"/>
      <c r="F31" s="82"/>
      <c r="G31" s="82"/>
      <c r="H31" s="82"/>
      <c r="I31" s="5"/>
    </row>
    <row r="32" spans="1:9" ht="15" customHeight="1" x14ac:dyDescent="0.25">
      <c r="A32" s="5"/>
      <c r="B32" s="5"/>
      <c r="C32" s="5"/>
      <c r="D32" s="5"/>
      <c r="E32" s="5"/>
      <c r="F32" s="5"/>
      <c r="G32" s="5"/>
      <c r="H32" s="5"/>
      <c r="I32" s="5"/>
    </row>
    <row r="33" spans="1:9" x14ac:dyDescent="0.25">
      <c r="A33" s="18" t="s">
        <v>26</v>
      </c>
      <c r="B33" s="5"/>
      <c r="C33" s="5"/>
      <c r="D33" s="5"/>
      <c r="E33" s="5"/>
      <c r="F33" s="5"/>
      <c r="G33" s="5"/>
      <c r="H33" s="5"/>
      <c r="I33" s="5"/>
    </row>
    <row r="34" spans="1:9" ht="8.1" customHeight="1" x14ac:dyDescent="0.25">
      <c r="A34" s="5"/>
      <c r="B34" s="5"/>
      <c r="C34" s="5"/>
      <c r="D34" s="5"/>
      <c r="E34" s="5"/>
      <c r="F34" s="5"/>
      <c r="G34" s="5"/>
      <c r="H34" s="5"/>
      <c r="I34" s="5"/>
    </row>
    <row r="39" spans="1:9" x14ac:dyDescent="0.25">
      <c r="B39" s="19" t="s">
        <v>27</v>
      </c>
    </row>
    <row r="47" spans="1:9" x14ac:dyDescent="0.25">
      <c r="B47" s="1" t="s">
        <v>5</v>
      </c>
      <c r="C47" s="83"/>
      <c r="D47" s="83"/>
      <c r="E47" s="83"/>
      <c r="F47" s="83"/>
      <c r="G47" s="83"/>
    </row>
  </sheetData>
  <sheetProtection algorithmName="SHA-512" hashValue="vlNthYBUh9cxu616rKvKOD+qf/lM7RjdO6skYGLxGX5xPwZfzaXk4z+MkhYkyzlFpnpcpGWy7DWddA231EqiSQ==" saltValue="H6jg0jidmGJcfN/6MakiQQ==" spinCount="100000" sheet="1" objects="1" scenarios="1" selectLockedCells="1"/>
  <mergeCells count="16">
    <mergeCell ref="D15:E15"/>
    <mergeCell ref="F15:I15"/>
    <mergeCell ref="E18:I18"/>
    <mergeCell ref="A2:I2"/>
    <mergeCell ref="A9:I9"/>
    <mergeCell ref="B12:E12"/>
    <mergeCell ref="F12:H12"/>
    <mergeCell ref="A13:H13"/>
    <mergeCell ref="A29:H29"/>
    <mergeCell ref="A30:H30"/>
    <mergeCell ref="A31:H31"/>
    <mergeCell ref="C47:G47"/>
    <mergeCell ref="C18:D18"/>
    <mergeCell ref="A22:H22"/>
    <mergeCell ref="B26:C26"/>
    <mergeCell ref="A28:H28"/>
  </mergeCells>
  <printOptions horizontalCentered="1"/>
  <pageMargins left="0.70866141732283472" right="0.5118110236220472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C351B-5DCB-449C-B926-83216B657BD4}">
  <sheetPr codeName="Hoja2">
    <pageSetUpPr fitToPage="1"/>
  </sheetPr>
  <dimension ref="A1:J92"/>
  <sheetViews>
    <sheetView workbookViewId="0">
      <pane ySplit="5" topLeftCell="A6" activePane="bottomLeft" state="frozen"/>
      <selection pane="bottomLeft" activeCell="I7" sqref="I7"/>
    </sheetView>
  </sheetViews>
  <sheetFormatPr baseColWidth="10" defaultRowHeight="15" x14ac:dyDescent="0.25"/>
  <cols>
    <col min="1" max="1" width="6.7109375" style="1" bestFit="1" customWidth="1"/>
    <col min="2" max="2" width="6.28515625" style="1" bestFit="1" customWidth="1"/>
    <col min="3" max="3" width="3.5703125" style="1" bestFit="1" customWidth="1"/>
    <col min="4" max="4" width="31.42578125" style="1" customWidth="1"/>
    <col min="5" max="5" width="11.7109375" style="1" bestFit="1" customWidth="1"/>
    <col min="6" max="6" width="8.28515625" style="1" bestFit="1" customWidth="1"/>
    <col min="7" max="7" width="9.5703125" style="1" bestFit="1" customWidth="1"/>
    <col min="8" max="8" width="10.7109375" style="1" customWidth="1"/>
    <col min="9" max="10" width="12.7109375" style="1" customWidth="1"/>
    <col min="11" max="16384" width="11.42578125" style="1"/>
  </cols>
  <sheetData>
    <row r="1" spans="1:10" ht="81.75" customHeight="1" thickBot="1" x14ac:dyDescent="0.3">
      <c r="A1" s="136" t="s">
        <v>87</v>
      </c>
      <c r="B1" s="137"/>
      <c r="C1" s="137"/>
      <c r="D1" s="137"/>
      <c r="E1" s="137"/>
      <c r="F1" s="137"/>
      <c r="G1" s="137"/>
      <c r="H1" s="137"/>
      <c r="I1" s="137"/>
      <c r="J1" s="138"/>
    </row>
    <row r="3" spans="1:10" ht="15.75" x14ac:dyDescent="0.25">
      <c r="A3" s="139" t="s">
        <v>88</v>
      </c>
    </row>
    <row r="4" spans="1:10" ht="5.0999999999999996" customHeight="1" x14ac:dyDescent="0.25"/>
    <row r="5" spans="1:10" x14ac:dyDescent="0.25">
      <c r="A5" s="180" t="s">
        <v>70</v>
      </c>
      <c r="B5" s="180" t="s">
        <v>71</v>
      </c>
      <c r="C5" s="180" t="s">
        <v>0</v>
      </c>
      <c r="D5" s="181" t="s">
        <v>72</v>
      </c>
      <c r="E5" s="180" t="s">
        <v>89</v>
      </c>
      <c r="F5" s="180" t="s">
        <v>73</v>
      </c>
      <c r="G5" s="182" t="s">
        <v>74</v>
      </c>
      <c r="H5" s="180" t="s">
        <v>31</v>
      </c>
      <c r="I5" s="180" t="s">
        <v>32</v>
      </c>
      <c r="J5" s="180" t="s">
        <v>90</v>
      </c>
    </row>
    <row r="6" spans="1:10" customFormat="1" x14ac:dyDescent="0.25">
      <c r="A6" s="98" t="s">
        <v>1</v>
      </c>
      <c r="B6" s="99" t="s">
        <v>75</v>
      </c>
      <c r="C6" s="98" t="s">
        <v>2</v>
      </c>
      <c r="D6" s="100" t="s">
        <v>91</v>
      </c>
      <c r="E6" s="101"/>
      <c r="F6" s="101"/>
      <c r="G6" s="102"/>
      <c r="H6" s="103"/>
      <c r="I6" s="104"/>
      <c r="J6" s="104"/>
    </row>
    <row r="7" spans="1:10" customFormat="1" ht="22.5" customHeight="1" x14ac:dyDescent="0.25">
      <c r="A7" s="105" t="s">
        <v>4</v>
      </c>
      <c r="B7" s="106" t="s">
        <v>33</v>
      </c>
      <c r="C7" s="106" t="s">
        <v>29</v>
      </c>
      <c r="D7" s="107" t="s">
        <v>92</v>
      </c>
      <c r="E7" s="108"/>
      <c r="F7" s="108"/>
      <c r="G7" s="109"/>
      <c r="H7" s="110">
        <v>2</v>
      </c>
      <c r="I7" s="174"/>
      <c r="J7" s="111">
        <f>+ROUND(TRUNC(H7,2)*TRUNC(I7,2),2)</f>
        <v>0</v>
      </c>
    </row>
    <row r="8" spans="1:10" customFormat="1" ht="48" customHeight="1" x14ac:dyDescent="0.25">
      <c r="A8" s="112"/>
      <c r="B8" s="112"/>
      <c r="C8" s="112"/>
      <c r="D8" s="113" t="s">
        <v>93</v>
      </c>
      <c r="E8" s="114"/>
      <c r="F8" s="114"/>
      <c r="G8" s="115"/>
      <c r="H8" s="116"/>
      <c r="I8" s="116"/>
      <c r="J8" s="116"/>
    </row>
    <row r="9" spans="1:10" customFormat="1" ht="22.5" customHeight="1" x14ac:dyDescent="0.25">
      <c r="A9" s="105" t="s">
        <v>77</v>
      </c>
      <c r="B9" s="106" t="s">
        <v>33</v>
      </c>
      <c r="C9" s="106" t="s">
        <v>29</v>
      </c>
      <c r="D9" s="107" t="s">
        <v>94</v>
      </c>
      <c r="E9" s="108"/>
      <c r="F9" s="108"/>
      <c r="G9" s="109"/>
      <c r="H9" s="110">
        <v>1</v>
      </c>
      <c r="I9" s="174"/>
      <c r="J9" s="111">
        <f>+ROUND(TRUNC(H9,2)*TRUNC(I9,2),2)</f>
        <v>0</v>
      </c>
    </row>
    <row r="10" spans="1:10" customFormat="1" ht="48" customHeight="1" x14ac:dyDescent="0.25">
      <c r="A10" s="112"/>
      <c r="B10" s="112"/>
      <c r="C10" s="112"/>
      <c r="D10" s="113" t="s">
        <v>95</v>
      </c>
      <c r="E10" s="114"/>
      <c r="F10" s="114"/>
      <c r="G10" s="115"/>
      <c r="H10" s="116"/>
      <c r="I10" s="116"/>
      <c r="J10" s="116"/>
    </row>
    <row r="11" spans="1:10" customFormat="1" x14ac:dyDescent="0.25">
      <c r="A11" s="105" t="s">
        <v>78</v>
      </c>
      <c r="B11" s="106" t="s">
        <v>33</v>
      </c>
      <c r="C11" s="106" t="s">
        <v>29</v>
      </c>
      <c r="D11" s="107" t="s">
        <v>96</v>
      </c>
      <c r="E11" s="108"/>
      <c r="F11" s="108"/>
      <c r="G11" s="109"/>
      <c r="H11" s="110">
        <v>2</v>
      </c>
      <c r="I11" s="174"/>
      <c r="J11" s="111">
        <f>+ROUND(TRUNC(H11,2)*TRUNC(I11,2),2)</f>
        <v>0</v>
      </c>
    </row>
    <row r="12" spans="1:10" customFormat="1" ht="104.25" customHeight="1" x14ac:dyDescent="0.25">
      <c r="A12" s="112"/>
      <c r="B12" s="112"/>
      <c r="C12" s="112"/>
      <c r="D12" s="113" t="s">
        <v>97</v>
      </c>
      <c r="E12" s="114"/>
      <c r="F12" s="114"/>
      <c r="G12" s="115"/>
      <c r="H12" s="116"/>
      <c r="I12" s="116"/>
      <c r="J12" s="116"/>
    </row>
    <row r="13" spans="1:10" customFormat="1" ht="22.5" customHeight="1" x14ac:dyDescent="0.25">
      <c r="A13" s="105" t="s">
        <v>79</v>
      </c>
      <c r="B13" s="106" t="s">
        <v>33</v>
      </c>
      <c r="C13" s="106" t="s">
        <v>29</v>
      </c>
      <c r="D13" s="107" t="s">
        <v>98</v>
      </c>
      <c r="E13" s="108"/>
      <c r="F13" s="108"/>
      <c r="G13" s="109"/>
      <c r="H13" s="110">
        <v>1</v>
      </c>
      <c r="I13" s="174"/>
      <c r="J13" s="111">
        <f>+ROUND(TRUNC(H13,2)*TRUNC(I13,2),2)</f>
        <v>0</v>
      </c>
    </row>
    <row r="14" spans="1:10" customFormat="1" ht="52.5" customHeight="1" x14ac:dyDescent="0.25">
      <c r="A14" s="112"/>
      <c r="B14" s="112"/>
      <c r="C14" s="112"/>
      <c r="D14" s="113" t="s">
        <v>99</v>
      </c>
      <c r="E14" s="114"/>
      <c r="F14" s="114"/>
      <c r="G14" s="115"/>
      <c r="H14" s="116"/>
      <c r="I14" s="116"/>
      <c r="J14" s="116"/>
    </row>
    <row r="15" spans="1:10" customFormat="1" ht="14.25" customHeight="1" x14ac:dyDescent="0.25">
      <c r="A15" s="105" t="s">
        <v>80</v>
      </c>
      <c r="B15" s="106" t="s">
        <v>33</v>
      </c>
      <c r="C15" s="106" t="s">
        <v>76</v>
      </c>
      <c r="D15" s="107" t="s">
        <v>100</v>
      </c>
      <c r="E15" s="108"/>
      <c r="F15" s="108"/>
      <c r="G15" s="109"/>
      <c r="H15" s="110">
        <v>50</v>
      </c>
      <c r="I15" s="174"/>
      <c r="J15" s="111">
        <f>+ROUND(TRUNC(H15,2)*TRUNC(I15,2),2)</f>
        <v>0</v>
      </c>
    </row>
    <row r="16" spans="1:10" customFormat="1" ht="31.5" customHeight="1" x14ac:dyDescent="0.25">
      <c r="A16" s="112"/>
      <c r="B16" s="112"/>
      <c r="C16" s="112"/>
      <c r="D16" s="117" t="s">
        <v>101</v>
      </c>
      <c r="E16" s="118"/>
      <c r="F16" s="118"/>
      <c r="G16" s="119"/>
      <c r="H16" s="116"/>
      <c r="I16" s="116"/>
      <c r="J16" s="116"/>
    </row>
    <row r="17" spans="1:10" customFormat="1" x14ac:dyDescent="0.25">
      <c r="A17" s="112"/>
      <c r="B17" s="112"/>
      <c r="C17" s="112"/>
      <c r="D17" s="120" t="s">
        <v>102</v>
      </c>
      <c r="E17" s="121">
        <v>50</v>
      </c>
      <c r="F17" s="122">
        <v>0</v>
      </c>
      <c r="G17" s="122">
        <v>50</v>
      </c>
      <c r="H17" s="116"/>
      <c r="I17" s="116"/>
      <c r="J17" s="116"/>
    </row>
    <row r="18" spans="1:10" x14ac:dyDescent="0.25">
      <c r="A18" s="140" t="s">
        <v>81</v>
      </c>
      <c r="B18" s="140" t="s">
        <v>33</v>
      </c>
      <c r="C18" s="140" t="s">
        <v>103</v>
      </c>
      <c r="D18" s="141" t="s">
        <v>104</v>
      </c>
      <c r="E18" s="142"/>
      <c r="F18" s="142"/>
      <c r="G18" s="143"/>
      <c r="H18" s="144">
        <v>1</v>
      </c>
      <c r="I18" s="144">
        <f>+IF(AND(OR(J80&lt;&gt;0,J81&lt;&gt;0),(+ABS(I80)+ABS(I81)=0)),5000,IF(OR(I80&lt;&gt;0,I81&lt;&gt;0),+ROUND(5000*(1+I80+I81),2),5950))</f>
        <v>5950</v>
      </c>
      <c r="J18" s="144">
        <f>+ROUND(TRUNC(H18,2)*TRUNC(I18,2),2)</f>
        <v>5950</v>
      </c>
    </row>
    <row r="19" spans="1:10" ht="87" customHeight="1" x14ac:dyDescent="0.25">
      <c r="A19" s="145"/>
      <c r="B19" s="145"/>
      <c r="C19" s="145"/>
      <c r="D19" s="146" t="s">
        <v>105</v>
      </c>
      <c r="E19" s="147"/>
      <c r="F19" s="147"/>
      <c r="G19" s="148"/>
      <c r="H19" s="149"/>
      <c r="I19" s="149"/>
      <c r="J19" s="150"/>
    </row>
    <row r="20" spans="1:10" customFormat="1" x14ac:dyDescent="0.25">
      <c r="A20" s="124"/>
      <c r="B20" s="125" t="s">
        <v>28</v>
      </c>
      <c r="C20" s="124"/>
      <c r="D20" s="126"/>
      <c r="E20" s="127"/>
      <c r="F20" s="127"/>
      <c r="G20" s="128" t="s">
        <v>106</v>
      </c>
      <c r="H20" s="129"/>
      <c r="I20" s="130"/>
      <c r="J20" s="131">
        <f>SUM(J7:J19)</f>
        <v>5950</v>
      </c>
    </row>
    <row r="21" spans="1:10" customFormat="1" x14ac:dyDescent="0.25">
      <c r="A21" s="132" t="s">
        <v>107</v>
      </c>
      <c r="B21" s="133" t="s">
        <v>75</v>
      </c>
      <c r="C21" s="132" t="s">
        <v>2</v>
      </c>
      <c r="D21" s="100" t="s">
        <v>108</v>
      </c>
      <c r="E21" s="101"/>
      <c r="F21" s="101"/>
      <c r="G21" s="102"/>
      <c r="H21" s="103"/>
      <c r="I21" s="104"/>
      <c r="J21" s="134"/>
    </row>
    <row r="22" spans="1:10" customFormat="1" ht="22.5" customHeight="1" x14ac:dyDescent="0.25">
      <c r="A22" s="105" t="s">
        <v>109</v>
      </c>
      <c r="B22" s="106" t="s">
        <v>33</v>
      </c>
      <c r="C22" s="106" t="s">
        <v>29</v>
      </c>
      <c r="D22" s="107" t="s">
        <v>110</v>
      </c>
      <c r="E22" s="108"/>
      <c r="F22" s="108"/>
      <c r="G22" s="109"/>
      <c r="H22" s="110">
        <v>2</v>
      </c>
      <c r="I22" s="174"/>
      <c r="J22" s="111">
        <f>+ROUND(TRUNC(H22,2)*TRUNC(I22,2),2)</f>
        <v>0</v>
      </c>
    </row>
    <row r="23" spans="1:10" customFormat="1" ht="59.25" customHeight="1" x14ac:dyDescent="0.25">
      <c r="A23" s="112"/>
      <c r="B23" s="112"/>
      <c r="C23" s="112"/>
      <c r="D23" s="117" t="s">
        <v>111</v>
      </c>
      <c r="E23" s="118"/>
      <c r="F23" s="118"/>
      <c r="G23" s="119"/>
      <c r="H23" s="116"/>
      <c r="I23" s="116"/>
      <c r="J23" s="116"/>
    </row>
    <row r="24" spans="1:10" customFormat="1" x14ac:dyDescent="0.25">
      <c r="A24" s="112"/>
      <c r="B24" s="112"/>
      <c r="C24" s="112"/>
      <c r="D24" s="120" t="s">
        <v>112</v>
      </c>
      <c r="E24" s="121">
        <v>2</v>
      </c>
      <c r="F24" s="122">
        <v>0</v>
      </c>
      <c r="G24" s="122">
        <v>2</v>
      </c>
      <c r="H24" s="116"/>
      <c r="I24" s="116"/>
      <c r="J24" s="116"/>
    </row>
    <row r="25" spans="1:10" customFormat="1" x14ac:dyDescent="0.25">
      <c r="A25" s="105" t="s">
        <v>113</v>
      </c>
      <c r="B25" s="106" t="s">
        <v>33</v>
      </c>
      <c r="C25" s="106" t="s">
        <v>114</v>
      </c>
      <c r="D25" s="107" t="s">
        <v>115</v>
      </c>
      <c r="E25" s="108"/>
      <c r="F25" s="108"/>
      <c r="G25" s="109"/>
      <c r="H25" s="110">
        <v>137</v>
      </c>
      <c r="I25" s="174"/>
      <c r="J25" s="111">
        <f>+ROUND(TRUNC(H25,2)*TRUNC(I25,2),2)</f>
        <v>0</v>
      </c>
    </row>
    <row r="26" spans="1:10" customFormat="1" ht="117.75" customHeight="1" x14ac:dyDescent="0.25">
      <c r="A26" s="112"/>
      <c r="B26" s="112"/>
      <c r="C26" s="112"/>
      <c r="D26" s="117" t="s">
        <v>116</v>
      </c>
      <c r="E26" s="118"/>
      <c r="F26" s="118"/>
      <c r="G26" s="119"/>
      <c r="H26" s="116"/>
      <c r="I26" s="116"/>
      <c r="J26" s="116"/>
    </row>
    <row r="27" spans="1:10" customFormat="1" x14ac:dyDescent="0.25">
      <c r="A27" s="112"/>
      <c r="B27" s="112"/>
      <c r="C27" s="112"/>
      <c r="D27" s="120" t="s">
        <v>102</v>
      </c>
      <c r="E27" s="121">
        <v>2</v>
      </c>
      <c r="F27" s="122">
        <v>30</v>
      </c>
      <c r="G27" s="122">
        <v>60</v>
      </c>
      <c r="H27" s="116"/>
      <c r="I27" s="116"/>
      <c r="J27" s="116"/>
    </row>
    <row r="28" spans="1:10" customFormat="1" x14ac:dyDescent="0.25">
      <c r="A28" s="112"/>
      <c r="B28" s="112"/>
      <c r="C28" s="112"/>
      <c r="D28" s="120" t="s">
        <v>117</v>
      </c>
      <c r="E28" s="121">
        <v>2</v>
      </c>
      <c r="F28" s="122">
        <v>22.5</v>
      </c>
      <c r="G28" s="122">
        <v>45</v>
      </c>
      <c r="H28" s="116"/>
      <c r="I28" s="116"/>
      <c r="J28" s="116"/>
    </row>
    <row r="29" spans="1:10" customFormat="1" ht="22.5" x14ac:dyDescent="0.25">
      <c r="A29" s="112"/>
      <c r="B29" s="112"/>
      <c r="C29" s="112"/>
      <c r="D29" s="120" t="s">
        <v>118</v>
      </c>
      <c r="E29" s="121">
        <v>4</v>
      </c>
      <c r="F29" s="122">
        <v>8</v>
      </c>
      <c r="G29" s="122">
        <v>32</v>
      </c>
      <c r="H29" s="116"/>
      <c r="I29" s="116"/>
      <c r="J29" s="116"/>
    </row>
    <row r="30" spans="1:10" customFormat="1" x14ac:dyDescent="0.25">
      <c r="A30" s="105" t="s">
        <v>119</v>
      </c>
      <c r="B30" s="106" t="s">
        <v>33</v>
      </c>
      <c r="C30" s="106" t="s">
        <v>114</v>
      </c>
      <c r="D30" s="107" t="s">
        <v>120</v>
      </c>
      <c r="E30" s="108"/>
      <c r="F30" s="108"/>
      <c r="G30" s="109"/>
      <c r="H30" s="110">
        <v>150</v>
      </c>
      <c r="I30" s="174"/>
      <c r="J30" s="111">
        <f>+ROUND(TRUNC(H30,2)*TRUNC(I30,2),2)</f>
        <v>0</v>
      </c>
    </row>
    <row r="31" spans="1:10" customFormat="1" ht="108.75" customHeight="1" x14ac:dyDescent="0.25">
      <c r="A31" s="112"/>
      <c r="B31" s="112"/>
      <c r="C31" s="112"/>
      <c r="D31" s="117" t="s">
        <v>121</v>
      </c>
      <c r="E31" s="118"/>
      <c r="F31" s="118"/>
      <c r="G31" s="119"/>
      <c r="H31" s="116"/>
      <c r="I31" s="116"/>
      <c r="J31" s="116"/>
    </row>
    <row r="32" spans="1:10" customFormat="1" x14ac:dyDescent="0.25">
      <c r="A32" s="112"/>
      <c r="B32" s="112"/>
      <c r="C32" s="112"/>
      <c r="D32" s="120" t="s">
        <v>122</v>
      </c>
      <c r="E32" s="121">
        <v>2</v>
      </c>
      <c r="F32" s="122">
        <v>15</v>
      </c>
      <c r="G32" s="122">
        <v>30</v>
      </c>
      <c r="H32" s="116"/>
      <c r="I32" s="116"/>
      <c r="J32" s="116"/>
    </row>
    <row r="33" spans="1:10" customFormat="1" x14ac:dyDescent="0.25">
      <c r="A33" s="112"/>
      <c r="B33" s="112"/>
      <c r="C33" s="112"/>
      <c r="D33" s="120" t="s">
        <v>123</v>
      </c>
      <c r="E33" s="121">
        <v>2</v>
      </c>
      <c r="F33" s="122">
        <v>15</v>
      </c>
      <c r="G33" s="122">
        <v>30</v>
      </c>
      <c r="H33" s="116"/>
      <c r="I33" s="116"/>
      <c r="J33" s="116"/>
    </row>
    <row r="34" spans="1:10" customFormat="1" x14ac:dyDescent="0.25">
      <c r="A34" s="112"/>
      <c r="B34" s="112"/>
      <c r="C34" s="112"/>
      <c r="D34" s="120" t="s">
        <v>102</v>
      </c>
      <c r="E34" s="121">
        <v>90</v>
      </c>
      <c r="F34" s="122">
        <v>0</v>
      </c>
      <c r="G34" s="122">
        <v>90</v>
      </c>
      <c r="H34" s="116"/>
      <c r="I34" s="116"/>
      <c r="J34" s="116"/>
    </row>
    <row r="35" spans="1:10" customFormat="1" ht="22.5" customHeight="1" x14ac:dyDescent="0.25">
      <c r="A35" s="105" t="s">
        <v>124</v>
      </c>
      <c r="B35" s="106" t="s">
        <v>33</v>
      </c>
      <c r="C35" s="106" t="s">
        <v>29</v>
      </c>
      <c r="D35" s="107" t="s">
        <v>125</v>
      </c>
      <c r="E35" s="108"/>
      <c r="F35" s="108"/>
      <c r="G35" s="109"/>
      <c r="H35" s="110">
        <v>6</v>
      </c>
      <c r="I35" s="174"/>
      <c r="J35" s="111">
        <f>+ROUND(TRUNC(H35,2)*TRUNC(I35,2),2)</f>
        <v>0</v>
      </c>
    </row>
    <row r="36" spans="1:10" customFormat="1" ht="72" customHeight="1" x14ac:dyDescent="0.25">
      <c r="A36" s="112"/>
      <c r="B36" s="112"/>
      <c r="C36" s="112"/>
      <c r="D36" s="117" t="s">
        <v>126</v>
      </c>
      <c r="E36" s="118"/>
      <c r="F36" s="118"/>
      <c r="G36" s="119"/>
      <c r="H36" s="116"/>
      <c r="I36" s="116"/>
      <c r="J36" s="116"/>
    </row>
    <row r="37" spans="1:10" customFormat="1" x14ac:dyDescent="0.25">
      <c r="A37" s="112"/>
      <c r="B37" s="112"/>
      <c r="C37" s="112"/>
      <c r="D37" s="120" t="s">
        <v>127</v>
      </c>
      <c r="E37" s="121">
        <v>2</v>
      </c>
      <c r="F37" s="122">
        <v>0</v>
      </c>
      <c r="G37" s="122">
        <v>2</v>
      </c>
      <c r="H37" s="116"/>
      <c r="I37" s="116"/>
      <c r="J37" s="116"/>
    </row>
    <row r="38" spans="1:10" customFormat="1" x14ac:dyDescent="0.25">
      <c r="A38" s="112"/>
      <c r="B38" s="112"/>
      <c r="C38" s="112"/>
      <c r="D38" s="120" t="s">
        <v>128</v>
      </c>
      <c r="E38" s="121">
        <v>2</v>
      </c>
      <c r="F38" s="122">
        <v>0</v>
      </c>
      <c r="G38" s="122">
        <v>2</v>
      </c>
      <c r="H38" s="116"/>
      <c r="I38" s="116"/>
      <c r="J38" s="116"/>
    </row>
    <row r="39" spans="1:10" customFormat="1" x14ac:dyDescent="0.25">
      <c r="A39" s="112"/>
      <c r="B39" s="112"/>
      <c r="C39" s="112"/>
      <c r="D39" s="120" t="s">
        <v>102</v>
      </c>
      <c r="E39" s="121">
        <v>2</v>
      </c>
      <c r="F39" s="122">
        <v>0</v>
      </c>
      <c r="G39" s="122">
        <v>2</v>
      </c>
      <c r="H39" s="116"/>
      <c r="I39" s="116"/>
      <c r="J39" s="116"/>
    </row>
    <row r="40" spans="1:10" customFormat="1" ht="22.5" customHeight="1" x14ac:dyDescent="0.25">
      <c r="A40" s="105" t="s">
        <v>129</v>
      </c>
      <c r="B40" s="106" t="s">
        <v>33</v>
      </c>
      <c r="C40" s="106" t="s">
        <v>29</v>
      </c>
      <c r="D40" s="107" t="s">
        <v>130</v>
      </c>
      <c r="E40" s="108"/>
      <c r="F40" s="108"/>
      <c r="G40" s="109"/>
      <c r="H40" s="110">
        <v>2</v>
      </c>
      <c r="I40" s="174"/>
      <c r="J40" s="111">
        <f>+ROUND(TRUNC(H40,2)*TRUNC(I40,2),2)</f>
        <v>0</v>
      </c>
    </row>
    <row r="41" spans="1:10" customFormat="1" ht="96" customHeight="1" x14ac:dyDescent="0.25">
      <c r="A41" s="112"/>
      <c r="B41" s="112"/>
      <c r="C41" s="112"/>
      <c r="D41" s="117" t="s">
        <v>131</v>
      </c>
      <c r="E41" s="118"/>
      <c r="F41" s="118"/>
      <c r="G41" s="119"/>
      <c r="H41" s="116"/>
      <c r="I41" s="116"/>
      <c r="J41" s="116"/>
    </row>
    <row r="42" spans="1:10" customFormat="1" x14ac:dyDescent="0.25">
      <c r="A42" s="112"/>
      <c r="B42" s="112"/>
      <c r="C42" s="112"/>
      <c r="D42" s="120" t="s">
        <v>112</v>
      </c>
      <c r="E42" s="121">
        <v>2</v>
      </c>
      <c r="F42" s="122">
        <v>0</v>
      </c>
      <c r="G42" s="122">
        <v>2</v>
      </c>
      <c r="H42" s="116"/>
      <c r="I42" s="116"/>
      <c r="J42" s="116"/>
    </row>
    <row r="43" spans="1:10" customFormat="1" x14ac:dyDescent="0.25">
      <c r="A43" s="105" t="s">
        <v>132</v>
      </c>
      <c r="B43" s="106" t="s">
        <v>33</v>
      </c>
      <c r="C43" s="106" t="s">
        <v>114</v>
      </c>
      <c r="D43" s="107" t="s">
        <v>133</v>
      </c>
      <c r="E43" s="108"/>
      <c r="F43" s="108"/>
      <c r="G43" s="109"/>
      <c r="H43" s="110">
        <v>140</v>
      </c>
      <c r="I43" s="174"/>
      <c r="J43" s="111">
        <f>+ROUND(TRUNC(H43,2)*TRUNC(I43,2),2)</f>
        <v>0</v>
      </c>
    </row>
    <row r="44" spans="1:10" customFormat="1" ht="42.75" customHeight="1" x14ac:dyDescent="0.25">
      <c r="A44" s="112"/>
      <c r="B44" s="112"/>
      <c r="C44" s="112"/>
      <c r="D44" s="117" t="s">
        <v>180</v>
      </c>
      <c r="E44" s="118"/>
      <c r="F44" s="118"/>
      <c r="G44" s="119"/>
      <c r="H44" s="116"/>
      <c r="I44" s="116"/>
      <c r="J44" s="116"/>
    </row>
    <row r="45" spans="1:10" customFormat="1" x14ac:dyDescent="0.25">
      <c r="A45" s="112"/>
      <c r="B45" s="112"/>
      <c r="C45" s="112"/>
      <c r="D45" s="120" t="s">
        <v>112</v>
      </c>
      <c r="E45" s="121">
        <v>2</v>
      </c>
      <c r="F45" s="122">
        <v>70</v>
      </c>
      <c r="G45" s="122">
        <v>140</v>
      </c>
      <c r="H45" s="116"/>
      <c r="I45" s="116"/>
      <c r="J45" s="116"/>
    </row>
    <row r="46" spans="1:10" customFormat="1" x14ac:dyDescent="0.25">
      <c r="A46" s="105" t="s">
        <v>134</v>
      </c>
      <c r="B46" s="106" t="s">
        <v>33</v>
      </c>
      <c r="C46" s="106" t="s">
        <v>29</v>
      </c>
      <c r="D46" s="107" t="s">
        <v>135</v>
      </c>
      <c r="E46" s="108"/>
      <c r="F46" s="108"/>
      <c r="G46" s="109"/>
      <c r="H46" s="110">
        <v>2</v>
      </c>
      <c r="I46" s="174"/>
      <c r="J46" s="111">
        <f>+ROUND(TRUNC(H46,2)*TRUNC(I46,2),2)</f>
        <v>0</v>
      </c>
    </row>
    <row r="47" spans="1:10" customFormat="1" ht="201" customHeight="1" x14ac:dyDescent="0.25">
      <c r="A47" s="112"/>
      <c r="B47" s="112"/>
      <c r="C47" s="112"/>
      <c r="D47" s="117" t="s">
        <v>136</v>
      </c>
      <c r="E47" s="118"/>
      <c r="F47" s="118"/>
      <c r="G47" s="119"/>
      <c r="H47" s="116"/>
      <c r="I47" s="116"/>
      <c r="J47" s="116"/>
    </row>
    <row r="48" spans="1:10" customFormat="1" x14ac:dyDescent="0.25">
      <c r="A48" s="112"/>
      <c r="B48" s="112"/>
      <c r="C48" s="112"/>
      <c r="D48" s="120" t="s">
        <v>137</v>
      </c>
      <c r="E48" s="121">
        <v>2</v>
      </c>
      <c r="F48" s="122">
        <v>0</v>
      </c>
      <c r="G48" s="122">
        <v>2</v>
      </c>
      <c r="H48" s="116"/>
      <c r="I48" s="116"/>
      <c r="J48" s="116"/>
    </row>
    <row r="49" spans="1:10" customFormat="1" x14ac:dyDescent="0.25">
      <c r="A49" s="105" t="s">
        <v>138</v>
      </c>
      <c r="B49" s="106" t="s">
        <v>33</v>
      </c>
      <c r="C49" s="106" t="s">
        <v>29</v>
      </c>
      <c r="D49" s="107" t="s">
        <v>139</v>
      </c>
      <c r="E49" s="108"/>
      <c r="F49" s="108"/>
      <c r="G49" s="109"/>
      <c r="H49" s="110">
        <v>2</v>
      </c>
      <c r="I49" s="174"/>
      <c r="J49" s="111">
        <f>+ROUND(TRUNC(H49,2)*TRUNC(I49,2),2)</f>
        <v>0</v>
      </c>
    </row>
    <row r="50" spans="1:10" customFormat="1" ht="223.5" customHeight="1" x14ac:dyDescent="0.25">
      <c r="A50" s="112"/>
      <c r="B50" s="112"/>
      <c r="C50" s="112"/>
      <c r="D50" s="117" t="s">
        <v>140</v>
      </c>
      <c r="E50" s="118"/>
      <c r="F50" s="118"/>
      <c r="G50" s="119"/>
      <c r="H50" s="116"/>
      <c r="I50" s="116"/>
      <c r="J50" s="116"/>
    </row>
    <row r="51" spans="1:10" customFormat="1" x14ac:dyDescent="0.25">
      <c r="A51" s="112"/>
      <c r="B51" s="112"/>
      <c r="C51" s="112"/>
      <c r="D51" s="120" t="s">
        <v>141</v>
      </c>
      <c r="E51" s="121">
        <v>2</v>
      </c>
      <c r="F51" s="122">
        <v>0</v>
      </c>
      <c r="G51" s="122">
        <v>2</v>
      </c>
      <c r="H51" s="123"/>
      <c r="I51" s="123"/>
      <c r="J51" s="116"/>
    </row>
    <row r="52" spans="1:10" customFormat="1" x14ac:dyDescent="0.25">
      <c r="A52" s="124"/>
      <c r="B52" s="125" t="s">
        <v>28</v>
      </c>
      <c r="C52" s="124"/>
      <c r="D52" s="126"/>
      <c r="E52" s="127"/>
      <c r="F52" s="127"/>
      <c r="G52" s="128" t="s">
        <v>142</v>
      </c>
      <c r="H52" s="129"/>
      <c r="I52" s="130"/>
      <c r="J52" s="131">
        <f>SUM(J22:J51)</f>
        <v>0</v>
      </c>
    </row>
    <row r="53" spans="1:10" customFormat="1" x14ac:dyDescent="0.25">
      <c r="A53" s="132" t="s">
        <v>143</v>
      </c>
      <c r="B53" s="133" t="s">
        <v>75</v>
      </c>
      <c r="C53" s="132" t="s">
        <v>2</v>
      </c>
      <c r="D53" s="100" t="s">
        <v>144</v>
      </c>
      <c r="E53" s="101"/>
      <c r="F53" s="101"/>
      <c r="G53" s="102"/>
      <c r="H53" s="103"/>
      <c r="I53" s="104"/>
      <c r="J53" s="134"/>
    </row>
    <row r="54" spans="1:10" customFormat="1" x14ac:dyDescent="0.25">
      <c r="A54" s="105" t="s">
        <v>145</v>
      </c>
      <c r="B54" s="106" t="s">
        <v>33</v>
      </c>
      <c r="C54" s="106" t="s">
        <v>29</v>
      </c>
      <c r="D54" s="107" t="s">
        <v>146</v>
      </c>
      <c r="E54" s="108"/>
      <c r="F54" s="108"/>
      <c r="G54" s="109"/>
      <c r="H54" s="110">
        <v>2</v>
      </c>
      <c r="I54" s="174"/>
      <c r="J54" s="111">
        <f>+ROUND(TRUNC(H54,2)*TRUNC(I54,2),2)</f>
        <v>0</v>
      </c>
    </row>
    <row r="55" spans="1:10" customFormat="1" ht="161.25" customHeight="1" x14ac:dyDescent="0.25">
      <c r="A55" s="112"/>
      <c r="B55" s="112"/>
      <c r="C55" s="112"/>
      <c r="D55" s="117" t="s">
        <v>184</v>
      </c>
      <c r="E55" s="118"/>
      <c r="F55" s="118"/>
      <c r="G55" s="119"/>
      <c r="H55" s="116"/>
      <c r="I55" s="116"/>
      <c r="J55" s="116"/>
    </row>
    <row r="56" spans="1:10" customFormat="1" ht="234" customHeight="1" x14ac:dyDescent="0.25">
      <c r="A56" s="112"/>
      <c r="B56" s="112"/>
      <c r="C56" s="112"/>
      <c r="D56" s="117" t="s">
        <v>185</v>
      </c>
      <c r="E56" s="118"/>
      <c r="F56" s="118"/>
      <c r="G56" s="119"/>
      <c r="H56" s="116"/>
      <c r="I56" s="116"/>
      <c r="J56" s="116"/>
    </row>
    <row r="57" spans="1:10" customFormat="1" ht="297" customHeight="1" x14ac:dyDescent="0.25">
      <c r="A57" s="112"/>
      <c r="B57" s="112"/>
      <c r="C57" s="112"/>
      <c r="D57" s="113" t="s">
        <v>147</v>
      </c>
      <c r="E57" s="114"/>
      <c r="F57" s="114"/>
      <c r="G57" s="115"/>
      <c r="H57" s="123"/>
      <c r="I57" s="123"/>
      <c r="J57" s="116"/>
    </row>
    <row r="58" spans="1:10" customFormat="1" x14ac:dyDescent="0.25">
      <c r="A58" s="124"/>
      <c r="B58" s="125" t="s">
        <v>28</v>
      </c>
      <c r="C58" s="124"/>
      <c r="D58" s="126"/>
      <c r="E58" s="127"/>
      <c r="F58" s="127"/>
      <c r="G58" s="128" t="s">
        <v>148</v>
      </c>
      <c r="H58" s="129"/>
      <c r="I58" s="130"/>
      <c r="J58" s="131">
        <f>SUM(J54:J55)</f>
        <v>0</v>
      </c>
    </row>
    <row r="59" spans="1:10" customFormat="1" x14ac:dyDescent="0.25">
      <c r="A59" s="132" t="s">
        <v>149</v>
      </c>
      <c r="B59" s="133" t="s">
        <v>75</v>
      </c>
      <c r="C59" s="132" t="s">
        <v>2</v>
      </c>
      <c r="D59" s="100" t="s">
        <v>150</v>
      </c>
      <c r="E59" s="101"/>
      <c r="F59" s="101"/>
      <c r="G59" s="102"/>
      <c r="H59" s="103"/>
      <c r="I59" s="104"/>
      <c r="J59" s="134"/>
    </row>
    <row r="60" spans="1:10" customFormat="1" x14ac:dyDescent="0.25">
      <c r="A60" s="105" t="s">
        <v>151</v>
      </c>
      <c r="B60" s="106" t="s">
        <v>33</v>
      </c>
      <c r="C60" s="106" t="s">
        <v>29</v>
      </c>
      <c r="D60" s="107" t="s">
        <v>152</v>
      </c>
      <c r="E60" s="108"/>
      <c r="F60" s="108"/>
      <c r="G60" s="109"/>
      <c r="H60" s="110">
        <v>1</v>
      </c>
      <c r="I60" s="174"/>
      <c r="J60" s="111">
        <f>+ROUND(TRUNC(H60,2)*TRUNC(I60,2),2)</f>
        <v>0</v>
      </c>
    </row>
    <row r="61" spans="1:10" customFormat="1" ht="113.25" customHeight="1" x14ac:dyDescent="0.25">
      <c r="A61" s="112"/>
      <c r="B61" s="112"/>
      <c r="C61" s="112"/>
      <c r="D61" s="113" t="s">
        <v>153</v>
      </c>
      <c r="E61" s="114"/>
      <c r="F61" s="114"/>
      <c r="G61" s="115"/>
      <c r="H61" s="116"/>
      <c r="I61" s="116"/>
      <c r="J61" s="116"/>
    </row>
    <row r="62" spans="1:10" customFormat="1" ht="22.5" customHeight="1" x14ac:dyDescent="0.25">
      <c r="A62" s="105" t="s">
        <v>154</v>
      </c>
      <c r="B62" s="106" t="s">
        <v>33</v>
      </c>
      <c r="C62" s="106" t="s">
        <v>29</v>
      </c>
      <c r="D62" s="107" t="s">
        <v>155</v>
      </c>
      <c r="E62" s="108"/>
      <c r="F62" s="108"/>
      <c r="G62" s="109"/>
      <c r="H62" s="110">
        <v>1</v>
      </c>
      <c r="I62" s="174"/>
      <c r="J62" s="111">
        <f>+ROUND(TRUNC(H62,2)*TRUNC(I62,2),2)</f>
        <v>0</v>
      </c>
    </row>
    <row r="63" spans="1:10" customFormat="1" ht="102" customHeight="1" x14ac:dyDescent="0.25">
      <c r="A63" s="112"/>
      <c r="B63" s="112"/>
      <c r="C63" s="112"/>
      <c r="D63" s="113" t="s">
        <v>156</v>
      </c>
      <c r="E63" s="114"/>
      <c r="F63" s="114"/>
      <c r="G63" s="115"/>
      <c r="H63" s="116"/>
      <c r="I63" s="116"/>
      <c r="J63" s="116"/>
    </row>
    <row r="64" spans="1:10" x14ac:dyDescent="0.25">
      <c r="A64" s="140" t="s">
        <v>157</v>
      </c>
      <c r="B64" s="140" t="s">
        <v>33</v>
      </c>
      <c r="C64" s="140" t="s">
        <v>103</v>
      </c>
      <c r="D64" s="141" t="s">
        <v>181</v>
      </c>
      <c r="E64" s="142"/>
      <c r="F64" s="142"/>
      <c r="G64" s="143"/>
      <c r="H64" s="144">
        <v>1</v>
      </c>
      <c r="I64" s="144">
        <f>+IF(AND(OR(J80&lt;&gt;0,J81&lt;&gt;0),(+ABS(I80)+ABS(I81)=0)),1450,IF(OR(I80&lt;&gt;0,I81&lt;&gt;0),+ROUND(5000*(1+I80+I81),2),1725.5))</f>
        <v>1725.5</v>
      </c>
      <c r="J64" s="144">
        <f>+ROUND(TRUNC(H64,2)*TRUNC(I64,2),2)</f>
        <v>1725.5</v>
      </c>
    </row>
    <row r="65" spans="1:10" ht="90.75" customHeight="1" x14ac:dyDescent="0.25">
      <c r="A65" s="145"/>
      <c r="B65" s="145"/>
      <c r="C65" s="145"/>
      <c r="D65" s="183" t="s">
        <v>183</v>
      </c>
      <c r="E65" s="184"/>
      <c r="F65" s="184"/>
      <c r="G65" s="185"/>
      <c r="H65" s="149"/>
      <c r="I65" s="149"/>
      <c r="J65" s="150"/>
    </row>
    <row r="66" spans="1:10" customFormat="1" x14ac:dyDescent="0.25">
      <c r="A66" s="124"/>
      <c r="B66" s="125" t="s">
        <v>28</v>
      </c>
      <c r="C66" s="124"/>
      <c r="D66" s="126"/>
      <c r="E66" s="127"/>
      <c r="F66" s="127"/>
      <c r="G66" s="128" t="s">
        <v>158</v>
      </c>
      <c r="H66" s="129"/>
      <c r="I66" s="130"/>
      <c r="J66" s="131">
        <f>SUM(J60:J65)</f>
        <v>1725.5</v>
      </c>
    </row>
    <row r="67" spans="1:10" customFormat="1" x14ac:dyDescent="0.25">
      <c r="A67" s="132" t="s">
        <v>159</v>
      </c>
      <c r="B67" s="133" t="s">
        <v>75</v>
      </c>
      <c r="C67" s="132" t="s">
        <v>2</v>
      </c>
      <c r="D67" s="100" t="s">
        <v>82</v>
      </c>
      <c r="E67" s="101"/>
      <c r="F67" s="101"/>
      <c r="G67" s="102"/>
      <c r="H67" s="103"/>
      <c r="I67" s="104"/>
      <c r="J67" s="134"/>
    </row>
    <row r="68" spans="1:10" customFormat="1" ht="15" customHeight="1" x14ac:dyDescent="0.25">
      <c r="A68" s="105" t="s">
        <v>160</v>
      </c>
      <c r="B68" s="106" t="s">
        <v>33</v>
      </c>
      <c r="C68" s="106" t="s">
        <v>29</v>
      </c>
      <c r="D68" s="107" t="s">
        <v>161</v>
      </c>
      <c r="E68" s="108"/>
      <c r="F68" s="108"/>
      <c r="G68" s="109"/>
      <c r="H68" s="110">
        <v>1</v>
      </c>
      <c r="I68" s="174"/>
      <c r="J68" s="111">
        <f>+ROUND(TRUNC(H68,2)*TRUNC(I68,2),2)</f>
        <v>0</v>
      </c>
    </row>
    <row r="69" spans="1:10" customFormat="1" ht="168" customHeight="1" x14ac:dyDescent="0.25">
      <c r="A69" s="112"/>
      <c r="B69" s="112"/>
      <c r="C69" s="112"/>
      <c r="D69" s="113" t="s">
        <v>162</v>
      </c>
      <c r="E69" s="114"/>
      <c r="F69" s="114"/>
      <c r="G69" s="115"/>
      <c r="H69" s="123"/>
      <c r="I69" s="123"/>
      <c r="J69" s="116"/>
    </row>
    <row r="70" spans="1:10" customFormat="1" x14ac:dyDescent="0.25">
      <c r="A70" s="124"/>
      <c r="B70" s="125" t="s">
        <v>28</v>
      </c>
      <c r="C70" s="124"/>
      <c r="D70" s="126"/>
      <c r="E70" s="127"/>
      <c r="F70" s="127"/>
      <c r="G70" s="128" t="s">
        <v>163</v>
      </c>
      <c r="H70" s="129"/>
      <c r="I70" s="130"/>
      <c r="J70" s="131">
        <f>SUM(J68:J69)</f>
        <v>0</v>
      </c>
    </row>
    <row r="71" spans="1:10" customFormat="1" x14ac:dyDescent="0.25">
      <c r="A71" s="132" t="s">
        <v>164</v>
      </c>
      <c r="B71" s="133" t="s">
        <v>75</v>
      </c>
      <c r="C71" s="132" t="s">
        <v>2</v>
      </c>
      <c r="D71" s="100" t="s">
        <v>165</v>
      </c>
      <c r="E71" s="101"/>
      <c r="F71" s="101"/>
      <c r="G71" s="102"/>
      <c r="H71" s="103"/>
      <c r="I71" s="104"/>
      <c r="J71" s="134"/>
    </row>
    <row r="72" spans="1:10" customFormat="1" x14ac:dyDescent="0.25">
      <c r="A72" s="105" t="s">
        <v>166</v>
      </c>
      <c r="B72" s="106" t="s">
        <v>33</v>
      </c>
      <c r="C72" s="106" t="s">
        <v>29</v>
      </c>
      <c r="D72" s="107" t="s">
        <v>165</v>
      </c>
      <c r="E72" s="108"/>
      <c r="F72" s="108"/>
      <c r="G72" s="109"/>
      <c r="H72" s="110">
        <v>1</v>
      </c>
      <c r="I72" s="174"/>
      <c r="J72" s="111">
        <f>+ROUND(TRUNC(H72,2)*TRUNC(I72,2),2)</f>
        <v>0</v>
      </c>
    </row>
    <row r="73" spans="1:10" customFormat="1" ht="179.25" customHeight="1" x14ac:dyDescent="0.25">
      <c r="A73" s="112"/>
      <c r="B73" s="112"/>
      <c r="C73" s="112"/>
      <c r="D73" s="113" t="s">
        <v>167</v>
      </c>
      <c r="E73" s="114"/>
      <c r="F73" s="114"/>
      <c r="G73" s="115"/>
      <c r="H73" s="123"/>
      <c r="I73" s="123"/>
      <c r="J73" s="116"/>
    </row>
    <row r="74" spans="1:10" customFormat="1" x14ac:dyDescent="0.25">
      <c r="A74" s="124"/>
      <c r="B74" s="125" t="s">
        <v>28</v>
      </c>
      <c r="C74" s="124"/>
      <c r="D74" s="126"/>
      <c r="E74" s="127"/>
      <c r="F74" s="127"/>
      <c r="G74" s="128" t="s">
        <v>168</v>
      </c>
      <c r="H74" s="129"/>
      <c r="I74" s="130"/>
      <c r="J74" s="131">
        <f>SUM(J72:J73)</f>
        <v>0</v>
      </c>
    </row>
    <row r="75" spans="1:10" customFormat="1" x14ac:dyDescent="0.25">
      <c r="A75" s="132" t="s">
        <v>169</v>
      </c>
      <c r="B75" s="133" t="s">
        <v>75</v>
      </c>
      <c r="C75" s="132" t="s">
        <v>2</v>
      </c>
      <c r="D75" s="100" t="s">
        <v>3</v>
      </c>
      <c r="E75" s="101"/>
      <c r="F75" s="101"/>
      <c r="G75" s="102"/>
      <c r="H75" s="103"/>
      <c r="I75" s="104"/>
      <c r="J75" s="134"/>
    </row>
    <row r="76" spans="1:10" customFormat="1" x14ac:dyDescent="0.25">
      <c r="A76" s="105" t="s">
        <v>170</v>
      </c>
      <c r="B76" s="106" t="s">
        <v>33</v>
      </c>
      <c r="C76" s="106" t="s">
        <v>29</v>
      </c>
      <c r="D76" s="107" t="s">
        <v>3</v>
      </c>
      <c r="E76" s="108"/>
      <c r="F76" s="108"/>
      <c r="G76" s="109"/>
      <c r="H76" s="110">
        <v>1</v>
      </c>
      <c r="I76" s="174"/>
      <c r="J76" s="111">
        <f>+ROUND(TRUNC(H76,2)*TRUNC(I76,2),2)</f>
        <v>0</v>
      </c>
    </row>
    <row r="77" spans="1:10" customFormat="1" ht="137.25" customHeight="1" x14ac:dyDescent="0.25">
      <c r="A77" s="112"/>
      <c r="B77" s="112"/>
      <c r="C77" s="112"/>
      <c r="D77" s="113" t="s">
        <v>171</v>
      </c>
      <c r="E77" s="114"/>
      <c r="F77" s="114"/>
      <c r="G77" s="115"/>
      <c r="H77" s="123"/>
      <c r="I77" s="123"/>
      <c r="J77" s="116"/>
    </row>
    <row r="78" spans="1:10" x14ac:dyDescent="0.25">
      <c r="A78" s="151"/>
      <c r="B78" s="152" t="s">
        <v>28</v>
      </c>
      <c r="C78" s="151"/>
      <c r="D78" s="153"/>
      <c r="E78" s="154"/>
      <c r="F78" s="154"/>
      <c r="G78" s="155" t="s">
        <v>172</v>
      </c>
      <c r="H78" s="71"/>
      <c r="I78" s="156"/>
      <c r="J78" s="76">
        <f>SUM(J76:J77)</f>
        <v>0</v>
      </c>
    </row>
    <row r="79" spans="1:10" x14ac:dyDescent="0.25">
      <c r="A79" s="157"/>
      <c r="B79" s="158" t="s">
        <v>28</v>
      </c>
      <c r="C79" s="159"/>
      <c r="D79" s="160"/>
      <c r="E79" s="159"/>
      <c r="F79" s="159"/>
      <c r="G79" s="161" t="s">
        <v>173</v>
      </c>
      <c r="H79" s="162"/>
      <c r="I79" s="163"/>
      <c r="J79" s="164">
        <f>+J20+J52+J58+J66+J70+J74+J78</f>
        <v>7675.5</v>
      </c>
    </row>
    <row r="80" spans="1:10" x14ac:dyDescent="0.25">
      <c r="A80" s="25"/>
      <c r="B80" s="165" t="s">
        <v>28</v>
      </c>
      <c r="C80" s="26"/>
      <c r="D80" s="26"/>
      <c r="E80" s="26"/>
      <c r="F80" s="26"/>
      <c r="G80" s="166" t="s">
        <v>174</v>
      </c>
      <c r="H80" s="167">
        <f>+IF(AND($J$79&gt;0,LEN(J80)&lt;=0,LEN(I80)&lt;=0),0.13,IF(AND($J$79&gt;0,J80&gt;0,LEN(I80)&lt;=0),+(J80/$J$79),""))</f>
        <v>0.13</v>
      </c>
      <c r="I80" s="175"/>
      <c r="J80" s="176"/>
    </row>
    <row r="81" spans="1:10" x14ac:dyDescent="0.25">
      <c r="A81" s="25"/>
      <c r="B81" s="165" t="s">
        <v>28</v>
      </c>
      <c r="C81" s="26"/>
      <c r="D81" s="26"/>
      <c r="E81" s="26"/>
      <c r="F81" s="26"/>
      <c r="G81" s="166" t="s">
        <v>175</v>
      </c>
      <c r="H81" s="167">
        <f>+IF(AND($J$79&gt;0,LEN(J81)&lt;=0,LEN(I81)&lt;=0),0.06,IF(AND($J$79&gt;0,J81&gt;0,LEN(I81)&lt;=0),+(J81/$J$79),""))</f>
        <v>0.06</v>
      </c>
      <c r="I81" s="177"/>
      <c r="J81" s="178"/>
    </row>
    <row r="82" spans="1:10" ht="30" customHeight="1" x14ac:dyDescent="0.25">
      <c r="A82" s="168"/>
      <c r="B82" s="169" t="s">
        <v>28</v>
      </c>
      <c r="C82" s="170"/>
      <c r="D82" s="170"/>
      <c r="E82" s="170"/>
      <c r="F82" s="170"/>
      <c r="G82" s="171" t="s">
        <v>176</v>
      </c>
      <c r="H82" s="171"/>
      <c r="I82" s="172"/>
      <c r="J82" s="179" t="str">
        <f>IF(COUNTA($I$7:I78)&lt;21,"hay "&amp;21-COUNTA($I$7:I78)&amp;" partida/s sin ofertar",IF(AND(SUM(I80:I81)&gt;0,SUM(J80:J81)&gt;0),"ERROR GG-BI (1)",IF(AND(SUM(H80:H81)&gt;0,SUM(I80:I81)&gt;0),"ERROR GG-BI (2)",IF(ROUND(J79,2)+ROUND(J80,2)+ROUND(J81,2)=J79+J80+J81,SUM(J79:J81),"revisar G.G.-B.I. ofertados (decimales)"))))</f>
        <v>hay 19 partida/s sin ofertar</v>
      </c>
    </row>
    <row r="83" spans="1:10" ht="35.25" customHeight="1" x14ac:dyDescent="0.25">
      <c r="A83" s="173" t="str">
        <f ca="1">+IF(J82="ERROR GG-BI (1)","(1) No se pueden completar A LA VEZ celdas de porcentajes GG-BI incluidos en precios unitarios ("&amp;+SUBSTITUTE(CELL("direccion",I80),"$","")&amp;" - "&amp;+SUBSTITUTE(CELL("direccion",I81),"$","")&amp;") y celdas de importes GG-BI NO incluidos en precios unitarios ("&amp;+SUBSTITUTE(CELL("direccion",J80),"$","")&amp;" - "&amp;+SUBSTITUTE(CELL("direccion",J81),"$","")&amp;")",+IF(J82="ERROR GG-BI (2)","(2) No se pueden completar A LA VEZ celdas de porcentajes GG-BI incluidos en precios unitarios ("&amp;+SUBSTITUTE(CELL("direccion",H80),"$","")&amp;" - "&amp;+SUBSTITUTE(CELL("direccion",H81),"$","")&amp;") y celdas de porcentajes GG-BI NO incluidos en precios unitarios ("&amp;+SUBSTITUTE(CELL("direccion",I80),"$","")&amp;" - "&amp;+SUBSTITUTE(CELL("direccion",I81),"$","")&amp;")",""))</f>
        <v/>
      </c>
      <c r="B83" s="173"/>
      <c r="C83" s="173"/>
      <c r="D83" s="173"/>
      <c r="E83" s="173"/>
      <c r="F83" s="173"/>
      <c r="G83" s="173"/>
      <c r="H83" s="173"/>
      <c r="I83" s="173"/>
      <c r="J83" s="173"/>
    </row>
    <row r="84" spans="1:10" customFormat="1" ht="20.100000000000001" customHeight="1" x14ac:dyDescent="0.25">
      <c r="A84" s="94" t="s">
        <v>177</v>
      </c>
      <c r="B84" s="94"/>
      <c r="C84" s="94"/>
      <c r="D84" s="94"/>
      <c r="E84" s="94"/>
      <c r="F84" s="94"/>
      <c r="G84" s="94"/>
      <c r="H84" s="94"/>
      <c r="I84" s="94"/>
      <c r="J84" s="94"/>
    </row>
    <row r="85" spans="1:10" customFormat="1" ht="20.100000000000001" customHeight="1" x14ac:dyDescent="0.25">
      <c r="A85" s="94" t="s">
        <v>178</v>
      </c>
      <c r="B85" s="94"/>
      <c r="C85" s="94"/>
      <c r="D85" s="94"/>
      <c r="E85" s="94"/>
      <c r="F85" s="94"/>
      <c r="G85" s="94"/>
      <c r="H85" s="94"/>
      <c r="I85" s="94"/>
      <c r="J85" s="94"/>
    </row>
    <row r="86" spans="1:10" customFormat="1" ht="60" customHeight="1" x14ac:dyDescent="0.25">
      <c r="A86" s="135" t="s">
        <v>179</v>
      </c>
      <c r="B86" s="135"/>
      <c r="C86" s="135"/>
      <c r="D86" s="135"/>
      <c r="E86" s="135"/>
      <c r="F86" s="135"/>
      <c r="G86" s="135"/>
      <c r="H86" s="135"/>
      <c r="I86" s="135"/>
      <c r="J86" s="135"/>
    </row>
    <row r="87" spans="1:10" x14ac:dyDescent="0.25">
      <c r="A87" s="77"/>
      <c r="B87" s="77"/>
      <c r="C87" s="77"/>
      <c r="D87" s="77"/>
      <c r="E87" s="77"/>
      <c r="F87" s="77"/>
      <c r="G87" s="77"/>
      <c r="H87" s="77"/>
      <c r="I87" s="77"/>
      <c r="J87" s="77"/>
    </row>
    <row r="88" spans="1:10" x14ac:dyDescent="0.25">
      <c r="D88" s="74"/>
      <c r="I88" s="2"/>
      <c r="J88" s="2"/>
    </row>
    <row r="89" spans="1:10" x14ac:dyDescent="0.25">
      <c r="A89" s="75" t="s">
        <v>5</v>
      </c>
      <c r="C89" s="95"/>
      <c r="D89" s="95"/>
      <c r="E89" s="95"/>
      <c r="F89" s="95"/>
      <c r="G89" s="95"/>
      <c r="H89" s="95"/>
      <c r="I89" s="95"/>
      <c r="J89" s="2"/>
    </row>
    <row r="90" spans="1:10" x14ac:dyDescent="0.25">
      <c r="I90" s="4"/>
    </row>
    <row r="92" spans="1:10" ht="39.75" customHeight="1" x14ac:dyDescent="0.25">
      <c r="A92" s="135" t="s">
        <v>83</v>
      </c>
      <c r="B92" s="135"/>
      <c r="C92" s="135"/>
      <c r="D92" s="135"/>
      <c r="E92" s="135"/>
      <c r="F92" s="135"/>
      <c r="G92" s="135"/>
      <c r="H92" s="135"/>
      <c r="I92" s="135"/>
      <c r="J92" s="135"/>
    </row>
  </sheetData>
  <sheetProtection algorithmName="SHA-512" hashValue="8UoSoWF6ujlBEoKaGoWTg1H6xZKUrE2z549Jh2Q2/M5DE07MRWlwVpAm8nbjADBjQaBDJq1bhIWkLAUpXMQEqA==" saltValue="U2T0hSkrODTladJxsn5mYA==" spinCount="100000" sheet="1" objects="1" scenarios="1" selectLockedCells="1" autoFilter="0"/>
  <autoFilter ref="A5:J87" xr:uid="{F4CE6326-D3F6-441A-A624-ADD48E7D5CCC}"/>
  <mergeCells count="58">
    <mergeCell ref="D61:G61"/>
    <mergeCell ref="D62:G62"/>
    <mergeCell ref="D63:G63"/>
    <mergeCell ref="D64:G64"/>
    <mergeCell ref="D65:G65"/>
    <mergeCell ref="D50:G50"/>
    <mergeCell ref="D53:G53"/>
    <mergeCell ref="D54:G54"/>
    <mergeCell ref="D55:G55"/>
    <mergeCell ref="D57:G57"/>
    <mergeCell ref="D56:G56"/>
    <mergeCell ref="D43:G43"/>
    <mergeCell ref="D44:G44"/>
    <mergeCell ref="D46:G46"/>
    <mergeCell ref="D47:G47"/>
    <mergeCell ref="D49:G49"/>
    <mergeCell ref="D31:G31"/>
    <mergeCell ref="D35:G35"/>
    <mergeCell ref="D36:G36"/>
    <mergeCell ref="D40:G40"/>
    <mergeCell ref="D41:G41"/>
    <mergeCell ref="D22:G22"/>
    <mergeCell ref="D23:G23"/>
    <mergeCell ref="D25:G25"/>
    <mergeCell ref="D26:G26"/>
    <mergeCell ref="D30:G30"/>
    <mergeCell ref="D15:G15"/>
    <mergeCell ref="D16:G16"/>
    <mergeCell ref="D18:G18"/>
    <mergeCell ref="D19:G19"/>
    <mergeCell ref="D21:G21"/>
    <mergeCell ref="D10:G10"/>
    <mergeCell ref="D11:G11"/>
    <mergeCell ref="D12:G12"/>
    <mergeCell ref="D13:G13"/>
    <mergeCell ref="D14:G14"/>
    <mergeCell ref="A1:J1"/>
    <mergeCell ref="D6:G6"/>
    <mergeCell ref="D7:G7"/>
    <mergeCell ref="D8:G8"/>
    <mergeCell ref="D9:G9"/>
    <mergeCell ref="C89:I89"/>
    <mergeCell ref="A92:J92"/>
    <mergeCell ref="A83:J83"/>
    <mergeCell ref="A84:J84"/>
    <mergeCell ref="A85:J85"/>
    <mergeCell ref="A86:J86"/>
    <mergeCell ref="D71:G71"/>
    <mergeCell ref="D72:G72"/>
    <mergeCell ref="D73:G73"/>
    <mergeCell ref="D75:G75"/>
    <mergeCell ref="D76:G76"/>
    <mergeCell ref="D77:G77"/>
    <mergeCell ref="D67:G67"/>
    <mergeCell ref="D68:G68"/>
    <mergeCell ref="D69:G69"/>
    <mergeCell ref="D59:G59"/>
    <mergeCell ref="D60:G60"/>
  </mergeCells>
  <printOptions horizontalCentered="1"/>
  <pageMargins left="0.70866141732283472" right="0.51181102362204722" top="0.35433070866141736" bottom="0.35433070866141736" header="0.11811023622047245" footer="0.11811023622047245"/>
  <pageSetup paperSize="9" scale="79" fitToHeight="100" orientation="portrait" r:id="rId1"/>
  <headerFooter>
    <oddFooter>&amp;R &amp;P / &amp;N</oddFooter>
  </headerFooter>
  <ignoredErrors>
    <ignoredError sqref="A57:A77 A6:A5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322A0-CF1F-4ED2-9D4E-A022F49F83F9}">
  <sheetPr codeName="Hoja3"/>
  <dimension ref="A3:J80"/>
  <sheetViews>
    <sheetView workbookViewId="0"/>
  </sheetViews>
  <sheetFormatPr baseColWidth="10" defaultRowHeight="15" x14ac:dyDescent="0.25"/>
  <cols>
    <col min="1" max="1" width="11.42578125" style="1"/>
    <col min="2" max="2" width="8.7109375" style="1" customWidth="1"/>
    <col min="3" max="3" width="5.7109375" style="1" customWidth="1"/>
    <col min="4" max="4" width="20.7109375" style="1" customWidth="1"/>
    <col min="5" max="5" width="14.85546875" style="1" customWidth="1"/>
    <col min="6" max="6" width="11.42578125" style="1"/>
    <col min="7" max="7" width="15.7109375" style="1" customWidth="1"/>
    <col min="8" max="8" width="23.5703125" style="1" customWidth="1"/>
    <col min="9" max="16384" width="11.42578125" style="1"/>
  </cols>
  <sheetData>
    <row r="3" spans="1:10" ht="18.75" x14ac:dyDescent="0.3">
      <c r="A3" s="23" t="s">
        <v>30</v>
      </c>
    </row>
    <row r="4" spans="1:10" ht="18.75" x14ac:dyDescent="0.3">
      <c r="A4" s="23"/>
    </row>
    <row r="5" spans="1:10" x14ac:dyDescent="0.25">
      <c r="F5" s="24" t="s">
        <v>31</v>
      </c>
      <c r="G5" s="22" t="s">
        <v>32</v>
      </c>
      <c r="H5" s="25"/>
      <c r="I5" s="26"/>
      <c r="J5" s="26"/>
    </row>
    <row r="6" spans="1:10" ht="15" customHeight="1" x14ac:dyDescent="0.25">
      <c r="A6" s="27" t="s">
        <v>81</v>
      </c>
      <c r="B6" s="27" t="s">
        <v>33</v>
      </c>
      <c r="C6" s="27" t="s">
        <v>34</v>
      </c>
      <c r="D6" s="28" t="s">
        <v>104</v>
      </c>
      <c r="E6" s="29"/>
      <c r="F6" s="30">
        <v>1</v>
      </c>
      <c r="G6" s="31">
        <v>5000</v>
      </c>
      <c r="H6" s="32"/>
      <c r="I6" s="26"/>
      <c r="J6" s="26"/>
    </row>
    <row r="7" spans="1:10" ht="15" customHeight="1" x14ac:dyDescent="0.25">
      <c r="A7" s="27" t="s">
        <v>157</v>
      </c>
      <c r="B7" s="27" t="s">
        <v>33</v>
      </c>
      <c r="C7" s="27" t="s">
        <v>34</v>
      </c>
      <c r="D7" s="78" t="s">
        <v>181</v>
      </c>
      <c r="E7" s="79"/>
      <c r="F7" s="80">
        <v>1</v>
      </c>
      <c r="G7" s="81">
        <v>1450</v>
      </c>
      <c r="H7" s="32"/>
      <c r="I7" s="26"/>
      <c r="J7" s="26"/>
    </row>
    <row r="9" spans="1:10" ht="18.75" x14ac:dyDescent="0.3">
      <c r="A9" s="23" t="s">
        <v>35</v>
      </c>
      <c r="B9" s="23" t="s">
        <v>84</v>
      </c>
    </row>
    <row r="11" spans="1:10" x14ac:dyDescent="0.25">
      <c r="B11" s="33" t="s">
        <v>36</v>
      </c>
    </row>
    <row r="13" spans="1:10" x14ac:dyDescent="0.25">
      <c r="B13" s="26"/>
      <c r="C13" s="26"/>
      <c r="D13" s="26"/>
      <c r="F13" s="34" t="s">
        <v>31</v>
      </c>
      <c r="G13" s="35" t="s">
        <v>32</v>
      </c>
      <c r="H13" s="36" t="s">
        <v>37</v>
      </c>
    </row>
    <row r="14" spans="1:10" ht="15" customHeight="1" x14ac:dyDescent="0.25">
      <c r="B14" s="37"/>
      <c r="C14" s="37"/>
      <c r="D14" s="96" t="s">
        <v>38</v>
      </c>
      <c r="E14" s="97"/>
      <c r="F14" s="38" t="s">
        <v>39</v>
      </c>
      <c r="G14" s="39"/>
      <c r="H14" s="40" t="s">
        <v>40</v>
      </c>
    </row>
    <row r="15" spans="1:10" ht="15" customHeight="1" x14ac:dyDescent="0.25">
      <c r="B15" s="37"/>
      <c r="C15" s="37"/>
      <c r="D15" s="96" t="s">
        <v>41</v>
      </c>
      <c r="E15" s="97"/>
      <c r="F15" s="38" t="s">
        <v>42</v>
      </c>
      <c r="G15" s="41"/>
      <c r="H15" s="42" t="s">
        <v>40</v>
      </c>
    </row>
    <row r="16" spans="1:10" x14ac:dyDescent="0.25">
      <c r="B16" s="26"/>
      <c r="C16" s="26"/>
      <c r="D16" s="26"/>
    </row>
    <row r="17" spans="1:10" x14ac:dyDescent="0.25">
      <c r="B17" s="1" t="s">
        <v>43</v>
      </c>
    </row>
    <row r="19" spans="1:10" x14ac:dyDescent="0.25">
      <c r="F19" s="34" t="s">
        <v>31</v>
      </c>
      <c r="G19" s="35" t="s">
        <v>32</v>
      </c>
      <c r="H19" s="43" t="s">
        <v>37</v>
      </c>
    </row>
    <row r="20" spans="1:10" x14ac:dyDescent="0.25">
      <c r="A20" s="44" t="str">
        <f>A6</f>
        <v>01_06</v>
      </c>
      <c r="B20" s="30" t="str">
        <f>$B$6</f>
        <v>Partida</v>
      </c>
      <c r="C20" s="30" t="str">
        <f>$C$6</f>
        <v>PA</v>
      </c>
      <c r="D20" s="45" t="str">
        <f>$D$6</f>
        <v>AYUDAS ALBAÑILERIA (#)</v>
      </c>
      <c r="E20" s="46"/>
      <c r="F20" s="30">
        <f>$F$6</f>
        <v>1</v>
      </c>
      <c r="G20" s="31">
        <f>+ROUND(ROUND($G$6,2)*1.19,2)</f>
        <v>5950</v>
      </c>
      <c r="H20" s="31">
        <f>+ROUND(+F20*ROUND(G20,2),2)</f>
        <v>5950</v>
      </c>
    </row>
    <row r="21" spans="1:10" x14ac:dyDescent="0.25">
      <c r="A21" s="44" t="str">
        <f>A7</f>
        <v>04_03</v>
      </c>
      <c r="B21" s="30" t="str">
        <f>$B$7</f>
        <v>Partida</v>
      </c>
      <c r="C21" s="30" t="str">
        <f>$C$7</f>
        <v>PA</v>
      </c>
      <c r="D21" s="45" t="str">
        <f>$D$7</f>
        <v>MODIFICACIONES OCA ELECTRICIDAD (#)</v>
      </c>
      <c r="E21" s="46"/>
      <c r="F21" s="30">
        <f>$F$7</f>
        <v>1</v>
      </c>
      <c r="G21" s="31">
        <f>+ROUND(ROUND($G$7,2)*1.19,2)</f>
        <v>1725.5</v>
      </c>
      <c r="H21" s="31">
        <f>+ROUND(+F21*ROUND(G21,2),2)</f>
        <v>1725.5</v>
      </c>
    </row>
    <row r="23" spans="1:10" ht="18.75" x14ac:dyDescent="0.3">
      <c r="A23" s="23" t="s">
        <v>44</v>
      </c>
      <c r="B23" s="23" t="s">
        <v>45</v>
      </c>
    </row>
    <row r="25" spans="1:10" x14ac:dyDescent="0.25">
      <c r="B25" s="33" t="s">
        <v>46</v>
      </c>
    </row>
    <row r="27" spans="1:10" x14ac:dyDescent="0.25">
      <c r="F27" s="34" t="s">
        <v>31</v>
      </c>
      <c r="G27" s="35" t="s">
        <v>32</v>
      </c>
      <c r="H27" s="36" t="s">
        <v>37</v>
      </c>
    </row>
    <row r="28" spans="1:10" ht="15" customHeight="1" x14ac:dyDescent="0.25">
      <c r="B28" s="37"/>
      <c r="C28" s="37"/>
      <c r="D28" s="96" t="s">
        <v>38</v>
      </c>
      <c r="E28" s="97"/>
      <c r="F28" s="47" t="s">
        <v>47</v>
      </c>
      <c r="G28" s="39"/>
      <c r="H28" s="40" t="s">
        <v>48</v>
      </c>
    </row>
    <row r="29" spans="1:10" ht="15" customHeight="1" x14ac:dyDescent="0.25">
      <c r="B29" s="37"/>
      <c r="C29" s="37"/>
      <c r="D29" s="96" t="s">
        <v>41</v>
      </c>
      <c r="E29" s="97"/>
      <c r="F29" s="47" t="s">
        <v>49</v>
      </c>
      <c r="G29" s="41"/>
      <c r="H29" s="42" t="s">
        <v>50</v>
      </c>
    </row>
    <row r="30" spans="1:10" x14ac:dyDescent="0.25">
      <c r="A30" s="48"/>
      <c r="B30" s="48"/>
      <c r="C30" s="48"/>
      <c r="D30" s="48"/>
      <c r="E30" s="49"/>
      <c r="F30" s="50"/>
      <c r="G30" s="51"/>
      <c r="H30" s="52"/>
      <c r="I30" s="3"/>
      <c r="J30" s="3"/>
    </row>
    <row r="31" spans="1:10" x14ac:dyDescent="0.25">
      <c r="A31" s="48"/>
      <c r="B31" s="53" t="s">
        <v>51</v>
      </c>
      <c r="C31" s="48"/>
      <c r="D31" s="48"/>
      <c r="E31" s="49"/>
      <c r="F31" s="50"/>
      <c r="G31" s="51"/>
      <c r="H31" s="52"/>
      <c r="I31" s="3"/>
      <c r="J31" s="3"/>
    </row>
    <row r="33" spans="1:8" x14ac:dyDescent="0.25">
      <c r="B33" s="1" t="s">
        <v>52</v>
      </c>
    </row>
    <row r="35" spans="1:8" x14ac:dyDescent="0.25">
      <c r="F35" s="34" t="s">
        <v>31</v>
      </c>
      <c r="G35" s="35" t="s">
        <v>32</v>
      </c>
      <c r="H35" s="43" t="s">
        <v>37</v>
      </c>
    </row>
    <row r="36" spans="1:8" x14ac:dyDescent="0.25">
      <c r="A36" s="44" t="str">
        <f>+A6</f>
        <v>01_06</v>
      </c>
      <c r="B36" s="30" t="str">
        <f>$B$6</f>
        <v>Partida</v>
      </c>
      <c r="C36" s="30" t="str">
        <f>$C$6</f>
        <v>PA</v>
      </c>
      <c r="D36" s="45" t="str">
        <f>$D$6</f>
        <v>AYUDAS ALBAÑILERIA (#)</v>
      </c>
      <c r="E36" s="46"/>
      <c r="F36" s="30">
        <f>$F$6</f>
        <v>1</v>
      </c>
      <c r="G36" s="31">
        <f>+ROUND($G$6,2)</f>
        <v>5000</v>
      </c>
      <c r="H36" s="31">
        <f>+ROUND(+F36*ROUND(G36,2),2)</f>
        <v>5000</v>
      </c>
    </row>
    <row r="37" spans="1:8" x14ac:dyDescent="0.25">
      <c r="A37" s="44" t="str">
        <f>+A7</f>
        <v>04_03</v>
      </c>
      <c r="B37" s="30" t="str">
        <f>$B$7</f>
        <v>Partida</v>
      </c>
      <c r="C37" s="30" t="str">
        <f>$C$7</f>
        <v>PA</v>
      </c>
      <c r="D37" s="45" t="str">
        <f>$D$7</f>
        <v>MODIFICACIONES OCA ELECTRICIDAD (#)</v>
      </c>
      <c r="E37" s="46"/>
      <c r="F37" s="30">
        <f>$F$7</f>
        <v>1</v>
      </c>
      <c r="G37" s="31">
        <f>+ROUND($G$7,2)</f>
        <v>1450</v>
      </c>
      <c r="H37" s="31">
        <f>+ROUND(+F37*ROUND(G37,2),2)</f>
        <v>1450</v>
      </c>
    </row>
    <row r="39" spans="1:8" ht="18.75" x14ac:dyDescent="0.3">
      <c r="A39" s="23" t="s">
        <v>53</v>
      </c>
      <c r="B39" s="23" t="s">
        <v>85</v>
      </c>
    </row>
    <row r="41" spans="1:8" x14ac:dyDescent="0.25">
      <c r="B41" s="33" t="s">
        <v>54</v>
      </c>
    </row>
    <row r="44" spans="1:8" x14ac:dyDescent="0.25">
      <c r="F44" s="34" t="s">
        <v>31</v>
      </c>
      <c r="G44" s="35" t="s">
        <v>32</v>
      </c>
      <c r="H44" s="36" t="s">
        <v>37</v>
      </c>
    </row>
    <row r="45" spans="1:8" ht="15" customHeight="1" x14ac:dyDescent="0.25">
      <c r="B45" s="37"/>
      <c r="C45" s="37"/>
      <c r="D45" s="96" t="s">
        <v>38</v>
      </c>
      <c r="E45" s="97"/>
      <c r="F45" s="47"/>
      <c r="G45" s="54" t="s">
        <v>55</v>
      </c>
      <c r="H45" s="40" t="s">
        <v>40</v>
      </c>
    </row>
    <row r="46" spans="1:8" ht="15" customHeight="1" x14ac:dyDescent="0.25">
      <c r="B46" s="37"/>
      <c r="C46" s="37"/>
      <c r="D46" s="96" t="s">
        <v>41</v>
      </c>
      <c r="E46" s="97"/>
      <c r="F46" s="47"/>
      <c r="G46" s="55" t="s">
        <v>56</v>
      </c>
      <c r="H46" s="42" t="s">
        <v>40</v>
      </c>
    </row>
    <row r="48" spans="1:8" x14ac:dyDescent="0.25">
      <c r="A48" s="1" t="s">
        <v>57</v>
      </c>
    </row>
    <row r="50" spans="1:10" x14ac:dyDescent="0.25">
      <c r="F50" s="34" t="s">
        <v>31</v>
      </c>
      <c r="G50" s="35" t="s">
        <v>32</v>
      </c>
      <c r="H50" s="43" t="s">
        <v>37</v>
      </c>
    </row>
    <row r="51" spans="1:10" x14ac:dyDescent="0.25">
      <c r="A51" s="44" t="str">
        <f>+A6</f>
        <v>01_06</v>
      </c>
      <c r="B51" s="30" t="str">
        <f>$B$6</f>
        <v>Partida</v>
      </c>
      <c r="C51" s="30" t="str">
        <f>$C$6</f>
        <v>PA</v>
      </c>
      <c r="D51" s="45" t="str">
        <f>$D$6</f>
        <v>AYUDAS ALBAÑILERIA (#)</v>
      </c>
      <c r="E51" s="46"/>
      <c r="F51" s="30">
        <f>$F$6</f>
        <v>1</v>
      </c>
      <c r="G51" s="56" t="str">
        <f>+$G$6&amp;" + XX % + YY %"</f>
        <v>5000 + XX % + YY %</v>
      </c>
      <c r="H51" s="57" t="str">
        <f>+$G$6&amp;" + XX % + YY %  *  CanPres"</f>
        <v>5000 + XX % + YY %  *  CanPres</v>
      </c>
    </row>
    <row r="52" spans="1:10" x14ac:dyDescent="0.25">
      <c r="A52" s="44" t="str">
        <f>+A7</f>
        <v>04_03</v>
      </c>
      <c r="B52" s="30" t="str">
        <f>$B$7</f>
        <v>Partida</v>
      </c>
      <c r="C52" s="30" t="str">
        <f>$C$7</f>
        <v>PA</v>
      </c>
      <c r="D52" s="45" t="str">
        <f>$D$7</f>
        <v>MODIFICACIONES OCA ELECTRICIDAD (#)</v>
      </c>
      <c r="E52" s="46"/>
      <c r="F52" s="30">
        <f>$F$7</f>
        <v>1</v>
      </c>
      <c r="G52" s="56" t="str">
        <f>+$G$7&amp;" + XX % + YY %"</f>
        <v>1450 + XX % + YY %</v>
      </c>
      <c r="H52" s="57" t="str">
        <f>+$G$7&amp;" + XX % + YY %  *  CanPres"</f>
        <v>1450 + XX % + YY %  *  CanPres</v>
      </c>
    </row>
    <row r="55" spans="1:10" ht="23.25" x14ac:dyDescent="0.35">
      <c r="A55" s="58" t="s">
        <v>58</v>
      </c>
    </row>
    <row r="57" spans="1:10" x14ac:dyDescent="0.25">
      <c r="B57" s="1" t="s">
        <v>59</v>
      </c>
    </row>
    <row r="60" spans="1:10" x14ac:dyDescent="0.25">
      <c r="F60" s="34" t="s">
        <v>31</v>
      </c>
      <c r="G60" s="35" t="s">
        <v>32</v>
      </c>
      <c r="H60" s="36" t="s">
        <v>37</v>
      </c>
    </row>
    <row r="61" spans="1:10" x14ac:dyDescent="0.25">
      <c r="B61" s="37"/>
      <c r="C61" s="37"/>
      <c r="D61" s="96" t="s">
        <v>38</v>
      </c>
      <c r="E61" s="97"/>
      <c r="F61" s="47"/>
      <c r="G61" s="59">
        <v>0.05</v>
      </c>
      <c r="H61" s="40"/>
      <c r="J61" s="4"/>
    </row>
    <row r="62" spans="1:10" x14ac:dyDescent="0.25">
      <c r="B62" s="37"/>
      <c r="C62" s="37"/>
      <c r="D62" s="96" t="s">
        <v>41</v>
      </c>
      <c r="E62" s="97"/>
      <c r="F62" s="47"/>
      <c r="G62" s="60">
        <v>0.1</v>
      </c>
      <c r="H62" s="42"/>
    </row>
    <row r="64" spans="1:10" x14ac:dyDescent="0.25">
      <c r="A64" s="1" t="s">
        <v>60</v>
      </c>
    </row>
    <row r="66" spans="1:10" x14ac:dyDescent="0.25">
      <c r="F66" s="34" t="s">
        <v>31</v>
      </c>
      <c r="G66" s="35" t="s">
        <v>32</v>
      </c>
      <c r="H66" s="43" t="s">
        <v>37</v>
      </c>
    </row>
    <row r="67" spans="1:10" x14ac:dyDescent="0.25">
      <c r="A67" s="44" t="str">
        <f>A6</f>
        <v>01_06</v>
      </c>
      <c r="B67" s="30" t="str">
        <f>$B$6</f>
        <v>Partida</v>
      </c>
      <c r="C67" s="30" t="str">
        <f>$C$6</f>
        <v>PA</v>
      </c>
      <c r="D67" s="45" t="str">
        <f>$D$6</f>
        <v>AYUDAS ALBAÑILERIA (#)</v>
      </c>
      <c r="E67" s="46"/>
      <c r="F67" s="61">
        <f>$F$6</f>
        <v>1</v>
      </c>
      <c r="G67" s="62">
        <f>+$G$6*(1+$G$61+$G$62)</f>
        <v>5750.0000000000009</v>
      </c>
      <c r="H67" s="63">
        <f t="shared" ref="H67" si="0">+ROUND(+F67*ROUND(G67,2),2)</f>
        <v>5750</v>
      </c>
      <c r="J67" s="64" t="str">
        <f>+ROUND($G$67,2)&amp;" = "&amp;ROUND(G6,2)&amp;" + "&amp;100*$G$61&amp;" % G.G. + "&amp;100*$G$62&amp;" % B.I."</f>
        <v>5750 = 5000 + 5 % G.G. + 10 % B.I.</v>
      </c>
    </row>
    <row r="68" spans="1:10" x14ac:dyDescent="0.25">
      <c r="A68" s="44" t="str">
        <f>A7</f>
        <v>04_03</v>
      </c>
      <c r="B68" s="30" t="str">
        <f>$B$7</f>
        <v>Partida</v>
      </c>
      <c r="C68" s="30" t="str">
        <f>$C$7</f>
        <v>PA</v>
      </c>
      <c r="D68" s="45" t="str">
        <f>$D$7</f>
        <v>MODIFICACIONES OCA ELECTRICIDAD (#)</v>
      </c>
      <c r="E68" s="46"/>
      <c r="F68" s="61">
        <f>$F$7</f>
        <v>1</v>
      </c>
      <c r="G68" s="62">
        <f>+$G$7*(1+$G$61+$G$62)</f>
        <v>1667.5000000000002</v>
      </c>
      <c r="H68" s="63">
        <f t="shared" ref="H68" si="1">+ROUND(+F68*ROUND(G68,2),2)</f>
        <v>1667.5</v>
      </c>
      <c r="J68" s="64" t="str">
        <f>+ROUND($G$68,2)&amp;" = "&amp;ROUND(G7,2)&amp;" + "&amp;100*$G$61&amp;" % G.G. + "&amp;100*$G$62&amp;" % B.I."</f>
        <v>1667,5 = 1450 + 5 % G.G. + 10 % B.I.</v>
      </c>
    </row>
    <row r="70" spans="1:10" x14ac:dyDescent="0.25">
      <c r="A70" s="33" t="s">
        <v>61</v>
      </c>
    </row>
    <row r="71" spans="1:10" x14ac:dyDescent="0.25">
      <c r="A71" s="33"/>
    </row>
    <row r="72" spans="1:10" x14ac:dyDescent="0.25">
      <c r="A72" s="65" t="s">
        <v>62</v>
      </c>
    </row>
    <row r="73" spans="1:10" x14ac:dyDescent="0.25">
      <c r="A73" s="65" t="s">
        <v>63</v>
      </c>
    </row>
    <row r="74" spans="1:10" x14ac:dyDescent="0.25">
      <c r="A74" s="65" t="s">
        <v>64</v>
      </c>
    </row>
    <row r="75" spans="1:10" x14ac:dyDescent="0.25">
      <c r="A75" s="65" t="s">
        <v>65</v>
      </c>
    </row>
    <row r="78" spans="1:10" x14ac:dyDescent="0.25">
      <c r="D78" s="66" t="s">
        <v>66</v>
      </c>
      <c r="E78" s="20" t="s">
        <v>2</v>
      </c>
      <c r="F78" s="39">
        <v>0.01</v>
      </c>
      <c r="G78" s="67">
        <v>15345.29</v>
      </c>
    </row>
    <row r="79" spans="1:10" x14ac:dyDescent="0.25">
      <c r="D79" s="68" t="s">
        <v>67</v>
      </c>
      <c r="E79" s="21">
        <v>5.9964006897887688E-2</v>
      </c>
      <c r="F79" s="41"/>
      <c r="G79" s="69" t="s">
        <v>68</v>
      </c>
    </row>
    <row r="80" spans="1:10" x14ac:dyDescent="0.25">
      <c r="D80" s="70" t="s">
        <v>69</v>
      </c>
      <c r="E80" s="71"/>
      <c r="F80" s="72"/>
      <c r="G80" s="73" t="s">
        <v>182</v>
      </c>
    </row>
  </sheetData>
  <sheetProtection algorithmName="SHA-512" hashValue="yoUOCSkqTHW2YkWfyWcyf9Xheqb3Z5qFX31G1qVjX7EfHm/SyPDIGvJZJmKRf3Ij+nrZPXBpnZoLCifOj13ybw==" saltValue="JepnyjOihn/50vUiFuWuQQ==" spinCount="100000" sheet="1" objects="1" scenarios="1" selectLockedCells="1" selectUnlockedCells="1"/>
  <mergeCells count="8">
    <mergeCell ref="D61:E61"/>
    <mergeCell ref="D62:E62"/>
    <mergeCell ref="D14:E14"/>
    <mergeCell ref="D15:E15"/>
    <mergeCell ref="D28:E28"/>
    <mergeCell ref="D29:E29"/>
    <mergeCell ref="D45:E45"/>
    <mergeCell ref="D46:E46"/>
  </mergeCells>
  <conditionalFormatting sqref="G78:G79">
    <cfRule type="expression" dxfId="0" priority="1">
      <formula>LEN(F78)+LEN(F79)&gt;0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Anexo I pag 1 oferta</vt:lpstr>
      <vt:lpstr>Anexo I Tabla Desglose Precio</vt:lpstr>
      <vt:lpstr>COMO OFERTAR PARTIDAS FIJAS</vt:lpstr>
      <vt:lpstr>'Anexo I pag 1 oferta'!Área_de_impresión</vt:lpstr>
      <vt:lpstr>'Anexo I Tabla Desglose Precio'!Área_de_impresión</vt:lpstr>
      <vt:lpstr>'COMO OFERTAR PARTIDAS FIJAS'!Área_de_impresión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2026-10-05T17:20:15Z</cp:lastPrinted>
  <dcterms:created xsi:type="dcterms:W3CDTF">2025-05-09T06:37:59Z</dcterms:created>
  <dcterms:modified xsi:type="dcterms:W3CDTF">2026-10-05T17:25:05Z</dcterms:modified>
</cp:coreProperties>
</file>